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a" sheetId="1" state="visible" r:id="rId3"/>
    <sheet name="Como usar" sheetId="2" state="visible" r:id="rId4"/>
    <sheet name="Gastos PF" sheetId="3" state="visible" r:id="rId5"/>
    <sheet name="Gastos PJ" sheetId="4" state="visible" r:id="rId6"/>
    <sheet name="Quito ou não" sheetId="5" state="visible" r:id="rId7"/>
    <sheet name="Aposentadoria" sheetId="6" state="visible" r:id="rId8"/>
    <sheet name="Renda Fixa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<sst xmlns="http://schemas.openxmlformats.org/spreadsheetml/2006/main" count="190" uniqueCount="168">
  <si>
    <t xml:space="preserve">PROJETO 100DÍVIDA</t>
  </si>
  <si>
    <t xml:space="preserve">Planilha Financeira Completa</t>
  </si>
  <si>
    <t xml:space="preserve">VERSÃO TESTE · USO INTERNO — AVALIAÇÃO ENTRE AMIGOS</t>
  </si>
  <si>
    <t xml:space="preserve">Esta planilha reúne, em um único arquivo, os 4 módulos financeiros do Projeto 100Dívida — organização de gastos, decisão entre quitar dívida e investir, projeção de aposentadoria e comparação de renda fixa.</t>
  </si>
  <si>
    <t xml:space="preserve">CONTEÚDO DESTE ARQUIVO</t>
  </si>
  <si>
    <t xml:space="preserve">1</t>
  </si>
  <si>
    <t xml:space="preserve">Como usar</t>
  </si>
  <si>
    <t xml:space="preserve">2</t>
  </si>
  <si>
    <t xml:space="preserve">Gastos PF</t>
  </si>
  <si>
    <t xml:space="preserve">3</t>
  </si>
  <si>
    <t xml:space="preserve">Gastos PJ</t>
  </si>
  <si>
    <t xml:space="preserve">4</t>
  </si>
  <si>
    <t xml:space="preserve">Quito ou não</t>
  </si>
  <si>
    <t xml:space="preserve">5</t>
  </si>
  <si>
    <t xml:space="preserve">Aposentadoria</t>
  </si>
  <si>
    <t xml:space="preserve">6</t>
  </si>
  <si>
    <t xml:space="preserve">Renda Fixa</t>
  </si>
  <si>
    <t xml:space="preserve">Aviso: os módulos de Aposentadoria e Renda Fixa são educacionais e ilustrativos — não são recomendação de investimento. Para decisões de investimento, procure um profissional certificado (CEA/CFP).</t>
  </si>
  <si>
    <t xml:space="preserve">COMO USAR ESTA PLANILHA</t>
  </si>
  <si>
    <t xml:space="preserve">Preencha apenas as células destacadas em amarelo — são os seus dados de entrada. Todas as outras células têm fórmulas prontas e são calculadas automaticamente. Não é necessário nenhum conhecimento técnico: é só digitar os números.</t>
  </si>
  <si>
    <t xml:space="preserve">LEGENDA DE CORES</t>
  </si>
  <si>
    <t xml:space="preserve">Célula amarela</t>
  </si>
  <si>
    <t xml:space="preserve">Aqui você digita — é o seu dado de entrada</t>
  </si>
  <si>
    <t xml:space="preserve">Célula branca</t>
  </si>
  <si>
    <t xml:space="preserve">Calculada automaticamente por fórmula — não precisa mexer</t>
  </si>
  <si>
    <t xml:space="preserve">Célula cinza-clara</t>
  </si>
  <si>
    <t xml:space="preserve">Total ou resultado final</t>
  </si>
  <si>
    <t xml:space="preserve">PASSO A PASSO</t>
  </si>
  <si>
    <t xml:space="preserve">1. Comece pela aba 'Gastos PF' (ou 'Gastos PJ', se for empresa) e lance seus gastos do mês, mês a mês.</t>
  </si>
  <si>
    <t xml:space="preserve">2. Preste atenção especial na categoria 'Dívidas' — ali você organiza tudo que ainda deve (cartão, empréstimo, financiamento).</t>
  </si>
  <si>
    <t xml:space="preserve">3. Use a aba 'Quito ou não?' sempre que tiver uma sobra de caixa e ficar em dúvida entre quitar uma dívida ou investir.</t>
  </si>
  <si>
    <t xml:space="preserve">4. As abas 'Aposentadoria' e 'Renda Fixa' são simulações educacionais — ótimas para entender ordens de grandeza, mas não substituem orientação profissional para decisões de investimento.</t>
  </si>
  <si>
    <t xml:space="preserve">5. Em caso de dúvida sobre qualquer número, fale com a gente — essa é uma versão de teste e seu feedback ajuda a melhorar o material antes do lançamento.</t>
  </si>
  <si>
    <t xml:space="preserve">CONTROLE DE GASTOS — PESSOA FÍSICA</t>
  </si>
  <si>
    <t xml:space="preserve">Preencha os valores gastos em cada categoria, mês a mês. As células amarelas são as únicas que você edita.</t>
  </si>
  <si>
    <t xml:space="preserve">Categoria / Item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</si>
  <si>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</si>
  <si>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</si>
  <si>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</si>
  <si>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</si>
  <si>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</si>
  <si>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</si>
  <si>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</si>
  <si>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</si>
  <si>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</si>
  <si>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</si>
  <si>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</si>
  <si>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</si>
  <si>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 ano</t>
  </si>
  <si>
    <t xml:space="preserve">MORADIA</t>
  </si>
  <si>
    <t xml:space="preserve">   Aluguel/Financiamento</t>
  </si>
  <si>
    <t xml:space="preserve">   Condomínio</t>
  </si>
  <si>
    <t xml:space="preserve">   Água/Luz/Gás</t>
  </si>
  <si>
    <t xml:space="preserve">   Internet</t>
  </si>
  <si>
    <t xml:space="preserve">Subtotal Moradia</t>
  </si>
  <si>
    <t xml:space="preserve">ALIMENTAÇÃO</t>
  </si>
  <si>
    <t xml:space="preserve">   Supermercado</t>
  </si>
  <si>
    <t xml:space="preserve">   Restaurantes/Delivery</t>
  </si>
  <si>
    <t xml:space="preserve">Subtotal Alimentação</t>
  </si>
  <si>
    <t xml:space="preserve">TRANSPORTE</t>
  </si>
  <si>
    <t xml:space="preserve">   Combustível/Transporte público</t>
  </si>
  <si>
    <t xml:space="preserve">   Manutenção veículo</t>
  </si>
  <si>
    <t xml:space="preserve">   Aplicativos (Uber/99)</t>
  </si>
  <si>
    <t xml:space="preserve">Subtotal Transporte</t>
  </si>
  <si>
    <t xml:space="preserve">SAÚDE</t>
  </si>
  <si>
    <t xml:space="preserve">   Plano de saúde</t>
  </si>
  <si>
    <t xml:space="preserve">   Farmácia/Consultas</t>
  </si>
  <si>
    <t xml:space="preserve">Subtotal Saúde</t>
  </si>
  <si>
    <t xml:space="preserve">EDUCAÇÃO</t>
  </si>
  <si>
    <t xml:space="preserve">   Mensalidade/Cursos</t>
  </si>
  <si>
    <t xml:space="preserve">Subtotal Educação</t>
  </si>
  <si>
    <t xml:space="preserve">PESSOAL E LAZER</t>
  </si>
  <si>
    <t xml:space="preserve">   Vestuário</t>
  </si>
  <si>
    <t xml:space="preserve">   Lazer/Assinaturas</t>
  </si>
  <si>
    <t xml:space="preserve">Subtotal Pessoal e Lazer</t>
  </si>
  <si>
    <t xml:space="preserve">DÍVIDAS</t>
  </si>
  <si>
    <t xml:space="preserve">   Cartão de crédito (fatura)</t>
  </si>
  <si>
    <t xml:space="preserve">   Empréstimo pessoal</t>
  </si>
  <si>
    <t xml:space="preserve">   Financiamento (veículo/outros)</t>
  </si>
  <si>
    <t xml:space="preserve">   Outras dívidas/parcelamentos</t>
  </si>
  <si>
    <t xml:space="preserve">Subtotal Dívidas</t>
  </si>
  <si>
    <t xml:space="preserve">OUTROS</t>
  </si>
  <si>
    <t xml:space="preserve">   Diversos</t>
  </si>
  <si>
    <t xml:space="preserve">Subtotal Outros</t>
  </si>
  <si>
    <t xml:space="preserve">RENDA MENSAL</t>
  </si>
  <si>
    <t xml:space="preserve">TOTAL DE DESPESAS</t>
  </si>
  <si>
    <t xml:space="preserve">RESULTADO DO MÊS (Renda - Despesas)</t>
  </si>
  <si>
    <t xml:space="preserve">% da renda comprometida com dívidas</t>
  </si>
  <si>
    <t xml:space="preserve">Referência: comprometimento de renda com dívidas acima de 30% já é sinal de atenção; acima de 50% é considerado situação de alto risco (parâmetro educacional, não é limite oficial de nenhum órgão).</t>
  </si>
  <si>
    <t xml:space="preserve">CONTROLE FINANCEIRO — PESSOA JURÍDICA</t>
  </si>
  <si>
    <t xml:space="preserve">Preencha receitas e despesas do seu negócio mês a mês. Células amarelas são as únicas editáveis.</t>
  </si>
  <si>
    <t xml:space="preserve">RECEITAS</t>
  </si>
  <si>
    <t xml:space="preserve">   Venda de produtos</t>
  </si>
  <si>
    <t xml:space="preserve">   Venda de serviços</t>
  </si>
  <si>
    <t xml:space="preserve">   Outras receitas</t>
  </si>
  <si>
    <t xml:space="preserve">Subtotal Receitas</t>
  </si>
  <si>
    <t xml:space="preserve">CUSTOS E DESPESAS OPERACIONAIS</t>
  </si>
  <si>
    <t xml:space="preserve">   Pró-labore/Salários</t>
  </si>
  <si>
    <t xml:space="preserve">   Fornecedores/Insumos</t>
  </si>
  <si>
    <t xml:space="preserve">   Contador</t>
  </si>
  <si>
    <t xml:space="preserve">   Impostos (DAS/INSS/IR)</t>
  </si>
  <si>
    <t xml:space="preserve">   Aluguel/Condomínio</t>
  </si>
  <si>
    <t xml:space="preserve">   Internet/Telefone</t>
  </si>
  <si>
    <t xml:space="preserve">   Marketing/Publicidade</t>
  </si>
  <si>
    <t xml:space="preserve">Subtotal Custos e Despesas Operacionais</t>
  </si>
  <si>
    <t xml:space="preserve">   Empréstimo/Financiamento PJ</t>
  </si>
  <si>
    <t xml:space="preserve">   Cartão de crédito empresarial</t>
  </si>
  <si>
    <t xml:space="preserve">   Cheque especial/Conta garantida</t>
  </si>
  <si>
    <t xml:space="preserve">TOTAL DE RECEITAS</t>
  </si>
  <si>
    <t xml:space="preserve">RESULTADO OPERACIONAL (Receitas - Despesas)</t>
  </si>
  <si>
    <t xml:space="preserve">% da receita comprometida com dívidas</t>
  </si>
  <si>
    <t xml:space="preserve">Referência: endividamento acima de 30% do faturamento já pede atenção; recorrência de resultado operacional negativo é sinal de alerta para reorganização financeira e, se for o caso, avaliação jurídica de renegociação ou recuperação de crédito.</t>
  </si>
  <si>
    <t xml:space="preserve">QUITO OU NÃO? — Amortizar dívida x Investir</t>
  </si>
  <si>
    <t xml:space="preserve">Compare o custo de manter uma dívida com o ganho potencial de investir o mesmo dinheiro. Preencha as células amarelas com os dados do SEU contrato e da SUA opção de investimento — os resultados são calculados automaticamente. Esta é uma comparação matemática simples; ela não recomenda nenhum produto financeiro específico.</t>
  </si>
  <si>
    <t xml:space="preserve">DADOS DE ENTRADA</t>
  </si>
  <si>
    <t xml:space="preserve">Valor disponível para decisão (R$)</t>
  </si>
  <si>
    <t xml:space="preserve">Taxa de juros da dívida/financiamento (% ao ano)</t>
  </si>
  <si>
    <t xml:space="preserve">Taxa de rentabilidade do investimento (% ao ano)</t>
  </si>
  <si>
    <t xml:space="preserve">Prazo restante da dívida (anos)</t>
  </si>
  <si>
    <t xml:space="preserve">RESULTADO</t>
  </si>
  <si>
    <t xml:space="preserve">Juros evitados ao quitar a dívida (R$)</t>
  </si>
  <si>
    <t xml:space="preserve">Ganho estimado ao investir (R$)</t>
  </si>
  <si>
    <t xml:space="preserve">Diferença a favor de quitar (R$)</t>
  </si>
  <si>
    <t xml:space="preserve">Indicação</t>
  </si>
  <si>
    <t xml:space="preserve">Como ler: o cálculo compara, no mesmo prazo, quanto de juros você deixa de pagar ao quitar a dívida agora versus quanto poderia ganhar aplicando o mesmo valor na taxa de investimento informada. Ele não considera liquidez, reserva de emergência nem o efeito psicológico de ficar sem dívida — fatores que também pesam na decisão. Use como referência inicial, não como resposta definitiva.</t>
  </si>
  <si>
    <t xml:space="preserve">CALCULADORA DE APOSENTADORIA — Simulação Educacional</t>
  </si>
  <si>
    <t xml:space="preserve">Este simulador é apenas educacional. Ele projeta um cenário hipotético com base em uma taxa de rentabilidade fixa informada por você — não é uma promessa de retorno, não é recomendação de investimento e não considera impostos, taxas ou produtos específicos. Rentabilidade passada não garante rentabilidade futura. Para planejar sua aposentadoria de forma personalizada, procure um profissional certificado (CEA/CFP).</t>
  </si>
  <si>
    <t xml:space="preserve">Idade atual</t>
  </si>
  <si>
    <t xml:space="preserve">Idade que deseja se aposentar</t>
  </si>
  <si>
    <t xml:space="preserve">Valor inicial já investido (R$)</t>
  </si>
  <si>
    <t xml:space="preserve">Aporte mensal (R$)</t>
  </si>
  <si>
    <t xml:space="preserve">Rentabilidade líquida estimada (% ao ano)</t>
  </si>
  <si>
    <t xml:space="preserve">Inflação estimada (% ao ano)</t>
  </si>
  <si>
    <t xml:space="preserve">Anos até a aposentadoria</t>
  </si>
  <si>
    <t xml:space="preserve">Rentabilidade real (acima da inflação, % a.a.)</t>
  </si>
  <si>
    <t xml:space="preserve">RESULTADO — QUANTO VOCÊ TERIA NA APOSENTADORIA</t>
  </si>
  <si>
    <t xml:space="preserve">Você se aposenta com</t>
  </si>
  <si>
    <t xml:space="preserve">Tempo de acumulação</t>
  </si>
  <si>
    <t xml:space="preserve">Saldo estimado na aposentadoria</t>
  </si>
  <si>
    <t xml:space="preserve">O valor em destaque acima vem calculado direto da tabela ano a ano logo abaixo — role para ver a evolução completa, mês a mês não, ano a ano, com a linha da sua aposentadoria destacada em laranja.</t>
  </si>
  <si>
    <t xml:space="preserve">Ano</t>
  </si>
  <si>
    <t xml:space="preserve">Idade</t>
  </si>
  <si>
    <t xml:space="preserve">Saldo acumulado (nominal, R$)</t>
  </si>
  <si>
    <t xml:space="preserve">Ano da aposentadoria?</t>
  </si>
  <si>
    <t xml:space="preserve">Importante: esta tabela usa uma taxa de rentabilidade constante durante todo o período, o que é uma simplificação — no mundo real, rentabilidades variam ano a ano e envolvem risco. Os valores são nominais (não descontam a inflação, exceto na linha 'rentabilidade real' acima). Este material tem finalidade educacional e não substitui uma consultoria de investimentos personalizada.</t>
  </si>
  <si>
    <t xml:space="preserve">COMPARADOR DE RENDA FIXA — Simulação Ilustrativa</t>
  </si>
  <si>
    <t xml:space="preserve">As taxas abaixo são de referência e editáveis — atualize-as para refletir a data em que estiver usando a planilha. Esta comparação é ilustrativa, não é recomendação de compra de nenhum produto específico e não substitui a análise de um profissional certificado (CEA/CFP). Rentabilidade passada não garante rentabilidade futura; produtos de renda fixa têm características de risco, liquidez e tributação diferentes entre si.</t>
  </si>
  <si>
    <t xml:space="preserve">TAXAS DE REFERÊNCIA (edite aqui)</t>
  </si>
  <si>
    <t xml:space="preserve">Valor a investir (R$)</t>
  </si>
  <si>
    <t xml:space="preserve">CDI (% ao ano)</t>
  </si>
  <si>
    <t xml:space="preserve">% do CDI do seu CDB/RDB</t>
  </si>
  <si>
    <t xml:space="preserve">Taxa do Tesouro Prefixado (% ao ano)</t>
  </si>
  <si>
    <t xml:space="preserve">Taxa do Tesouro IPCA+ acima da inflação (% ao ano)</t>
  </si>
  <si>
    <t xml:space="preserve">Inflação (IPCA) projetada (% ao ano)</t>
  </si>
  <si>
    <t xml:space="preserve">Poupança (% ao ano, aprox.)</t>
  </si>
  <si>
    <t xml:space="preserve">Imposto de Renda sobre o ganho (%, se aplicável)</t>
  </si>
  <si>
    <t xml:space="preserve">RESULTADO LÍQUIDO ESTIMADO POR PRAZO (após IR informado)</t>
  </si>
  <si>
    <t xml:space="preserve">Produto (ilustrativo)</t>
  </si>
  <si>
    <t xml:space="preserve">1 ano(s)</t>
  </si>
  <si>
    <t xml:space="preserve">2 ano(s)</t>
  </si>
  <si>
    <t xml:space="preserve">5 ano(s)</t>
  </si>
  <si>
    <t xml:space="preserve">10 ano(s)</t>
  </si>
  <si>
    <t xml:space="preserve">20 ano(s)</t>
  </si>
  <si>
    <t xml:space="preserve">CDB/RDB (% do CDI informado)</t>
  </si>
  <si>
    <t xml:space="preserve">Tesouro Prefixado (taxa informada)</t>
  </si>
  <si>
    <t xml:space="preserve">Tesouro IPCA+ (real + inflação informadas)</t>
  </si>
  <si>
    <t xml:space="preserve">Poupança (taxa informada)</t>
  </si>
  <si>
    <t xml:space="preserve">Como ler: os valores mostram uma estimativa líquida (após o IR informado) para cada prazo, partindo do valor informado e mantendo a taxa constante — simplificação didática, já que taxas reais oscilam. A Poupança costuma ser isenta de IR; se for o seu caso, ajuste a célula de IR para 0% antes de comparar. Tesouro Selic segue lógica semelhante ao CDI e pode ser simulado ajustando a % do CDI para 100%. Este comparador não recomenda nenhum produto — ele apenas aplica, de forma transparente, as taxas que você mesmo informou.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</si>
</sst>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&quot;R$ &quot;#,##0.00"/>
    <numFmt numFmtId="166" formatCode="&quot;R$ &quot;#,##0.00;[RED]&quot;-R$ &quot;#,##0.00"/>
    <numFmt numFmtId="167" formatCode="0.0%"/>
    <numFmt numFmtId="168" formatCode="0.0\%"/>
    <numFmt numFmtId="169" formatCode="0"/>
    <numFmt numFmtId="170" formatCode="0.00\%"/>
  </numFmts>
  <fonts count="3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Georgia"/>
      <family val="0"/>
      <charset val="1"/>
    </font>
    <font>
      <i val="true"/>
      <sz val="12.5"/>
      <color rgb="FFC9A227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1"/>
      <color rgb="FF0F1B16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2"/>
      <color rgb="FFE2572B"/>
      <name val="Arial"/>
      <family val="0"/>
      <charset val="1"/>
    </font>
    <font>
      <b val="true"/>
      <sz val="12"/>
      <color rgb="FF0F1B16"/>
      <name val="Arial"/>
      <family val="0"/>
      <charset val="1"/>
    </font>
    <font>
      <i val="true"/>
      <sz val="9.5"/>
      <color rgb="FF6B6255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11"/>
      <color rgb="FF0F1B16"/>
      <name val="Arial"/>
      <family val="0"/>
      <charset val="1"/>
    </font>
    <font>
      <b val="true"/>
      <sz val="10.5"/>
      <color rgb="FF0F1B16"/>
      <name val="Arial"/>
      <family val="0"/>
      <charset val="1"/>
    </font>
    <font>
      <sz val="10.5"/>
      <color rgb="FF0F1B16"/>
      <name val="Arial"/>
      <family val="0"/>
      <charset val="1"/>
    </font>
    <font>
      <i val="true"/>
      <sz val="10"/>
      <color rgb="FF0F1B16"/>
      <name val="Arial"/>
      <family val="0"/>
      <charset val="1"/>
    </font>
    <font>
      <sz val="10"/>
      <color rgb="FF0F1B16"/>
      <name val="Arial"/>
      <family val="0"/>
      <charset val="1"/>
    </font>
    <font>
      <b val="true"/>
      <i val="true"/>
      <sz val="10"/>
      <color rgb="FF0F1B16"/>
      <name val="Arial"/>
      <family val="0"/>
      <charset val="1"/>
    </font>
    <font>
      <b val="true"/>
      <sz val="10"/>
      <color rgb="FF0F1B1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i val="true"/>
      <sz val="10.5"/>
      <color rgb="FF0F1B16"/>
      <name val="Arial"/>
      <family val="0"/>
      <charset val="1"/>
    </font>
    <font>
      <i val="true"/>
      <sz val="9"/>
      <color rgb="FF6B62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.5"/>
      <color rgb="FF16503F"/>
      <name val="Arial"/>
      <family val="0"/>
      <charset val="1"/>
    </font>
    <font>
      <b val="true"/>
      <sz val="11"/>
      <color rgb="FF0F1B16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9.5"/>
      <color rgb="FFB3261E"/>
      <name val="Arial"/>
      <family val="0"/>
      <charset val="1"/>
    </font>
    <font>
      <i val="true"/>
      <sz val="10.5"/>
      <color rgb="FF0F1B16"/>
      <name val="Arial"/>
      <family val="0"/>
      <charset val="1"/>
    </font>
    <font>
      <sz val="10.5"/>
      <color rgb="FFFFFFFF"/>
      <name val="Arial"/>
      <family val="0"/>
      <charset val="1"/>
    </font>
    <font>
      <b val="true"/>
      <sz val="20"/>
      <color rgb="FFC9A227"/>
      <name val="Arial"/>
      <family val="0"/>
      <charset val="1"/>
    </font>
    <font>
      <b val="true"/>
      <sz val="22"/>
      <color rgb="FFFFFFFF"/>
      <name val="Arial"/>
      <family val="0"/>
      <charset val="1"/>
    </font>
    <font>
      <i val="true"/>
      <sz val="9.5"/>
      <color rgb="FF0F1B16"/>
      <name val="Arial"/>
      <family val="0"/>
      <charset val="1"/>
    </font>
    <font>
      <b val="true"/>
      <sz val="9.5"/>
      <color rgb="FFE2572B"/>
      <name val="Arial"/>
      <family val="0"/>
      <charset val="1"/>
    </font>
    <font>
      <i val="true"/>
      <sz val="9"/>
      <color rgb="FFB3261E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F1B16"/>
        <bgColor rgb="FF000000"/>
      </patternFill>
    </fill>
    <fill>
      <patternFill patternType="solid">
        <fgColor rgb="FFF7F5EF"/>
        <bgColor rgb="FFFDECEA"/>
      </patternFill>
    </fill>
    <fill>
      <patternFill patternType="solid">
        <fgColor rgb="FFE2572B"/>
        <bgColor rgb="FFFF8080"/>
      </patternFill>
    </fill>
    <fill>
      <patternFill patternType="solid">
        <fgColor rgb="FFFFFFFF"/>
        <bgColor rgb="FFF7F5EF"/>
      </patternFill>
    </fill>
    <fill>
      <patternFill patternType="solid">
        <fgColor rgb="FF16503F"/>
        <bgColor rgb="FF1F6F5C"/>
      </patternFill>
    </fill>
    <fill>
      <patternFill patternType="solid">
        <fgColor rgb="FF1F6F5C"/>
        <bgColor rgb="FF008080"/>
      </patternFill>
    </fill>
    <fill>
      <patternFill patternType="solid">
        <fgColor rgb="FFFFF2A8"/>
        <bgColor rgb="FFFDECEA"/>
      </patternFill>
    </fill>
    <fill>
      <patternFill patternType="solid">
        <fgColor rgb="FFB3261E"/>
        <bgColor rgb="FF993366"/>
      </patternFill>
    </fill>
    <fill>
      <patternFill patternType="solid">
        <fgColor rgb="FFD9D5C7"/>
        <bgColor rgb="FFD9D9D9"/>
      </patternFill>
    </fill>
    <fill>
      <patternFill patternType="solid">
        <fgColor rgb="FFFDECEA"/>
        <bgColor rgb="FFF7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5C7"/>
      </left>
      <right style="thin">
        <color rgb="FFD9D5C7"/>
      </right>
      <top style="thin">
        <color rgb="FFD9D5C7"/>
      </top>
      <bottom style="thin">
        <color rgb="FFD9D5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8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8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8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11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0" fillId="8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FFFFFF"/>
        <sz val="10"/>
      </font>
      <fill>
        <patternFill>
          <bgColor rgb="FFE2572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5C"/>
      <rgbColor rgb="FFD9D5C7"/>
      <rgbColor rgb="FF878787"/>
      <rgbColor rgb="FF9999FF"/>
      <rgbColor rgb="FF993366"/>
      <rgbColor rgb="FFF7F5EF"/>
      <rgbColor rgb="FFFDECE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E2572B"/>
      <rgbColor rgb="FF6B6255"/>
      <rgbColor rgb="FF969696"/>
      <rgbColor rgb="FF003366"/>
      <rgbColor rgb="FF339966"/>
      <rgbColor rgb="FF0F1B16"/>
      <rgbColor rgb="FF333300"/>
      <rgbColor rgb="FFB3261E"/>
      <rgbColor rgb="FF993366"/>
      <rgbColor rgb="FF333399"/>
      <rgbColor rgb="FF1650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Evolução do saldo acumulado até a aposentadoria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Aposentadoria!D25</c:f>
              <c:strCache>
                <c:ptCount val="1"/>
                <c:pt idx="0">
                  <c:v>Saldo acumulado (nominal, R$)</c:v>
                </c:pt>
              </c:strCache>
            </c:strRef>
          </c:tx>
          <c:spPr>
            <a:solidFill>
              <a:srgbClr val="1f6f5c"/>
            </a:solidFill>
            <a:ln w="24840">
              <a:solidFill>
                <a:srgbClr val="1f6f5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Aposentadoria!$C$26:$C$66</c:f>
              <c:strCache>
                <c:ptCount val="41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55</c:v>
                </c:pt>
                <c:pt idx="26">
                  <c:v>56</c:v>
                </c:pt>
                <c:pt idx="27">
                  <c:v>57</c:v>
                </c:pt>
                <c:pt idx="28">
                  <c:v>58</c:v>
                </c:pt>
                <c:pt idx="29">
                  <c:v>59</c:v>
                </c:pt>
                <c:pt idx="30">
                  <c:v>60</c:v>
                </c:pt>
                <c:pt idx="31">
                  <c:v>61</c:v>
                </c:pt>
                <c:pt idx="32">
                  <c:v>62</c:v>
                </c:pt>
                <c:pt idx="33">
                  <c:v>63</c:v>
                </c:pt>
                <c:pt idx="34">
                  <c:v>64</c:v>
                </c:pt>
                <c:pt idx="35">
                  <c:v>65</c:v>
                </c:pt>
                <c:pt idx="36">
                  <c:v>66</c:v>
                </c:pt>
                <c:pt idx="37">
                  <c:v>67</c:v>
                </c:pt>
                <c:pt idx="38">
                  <c:v>68</c:v>
                </c:pt>
                <c:pt idx="39">
                  <c:v>69</c:v>
                </c:pt>
                <c:pt idx="40">
                  <c:v>70</c:v>
                </c:pt>
              </c:strCache>
            </c:strRef>
          </c:cat>
          <c:val>
            <c:numRef>
              <c:f>Aposentadoria!$D$26:$D$66</c:f>
              <c:numCache>
                <c:formatCode>"R$ "#,##0.00</c:formatCode>
                <c:ptCount val="41"/>
                <c:pt idx="0">
                  <c:v>5000</c:v>
                </c:pt>
                <c:pt idx="1">
                  <c:v>11500</c:v>
                </c:pt>
                <c:pt idx="2">
                  <c:v>18650</c:v>
                </c:pt>
                <c:pt idx="3">
                  <c:v>26515</c:v>
                </c:pt>
                <c:pt idx="4">
                  <c:v>35166.5</c:v>
                </c:pt>
                <c:pt idx="5">
                  <c:v>44683.15</c:v>
                </c:pt>
                <c:pt idx="6">
                  <c:v>55151.465</c:v>
                </c:pt>
                <c:pt idx="7">
                  <c:v>66666.6115</c:v>
                </c:pt>
                <c:pt idx="8">
                  <c:v>79333.27265</c:v>
                </c:pt>
                <c:pt idx="9">
                  <c:v>93266.599915</c:v>
                </c:pt>
                <c:pt idx="10">
                  <c:v>108593.2599065</c:v>
                </c:pt>
                <c:pt idx="11">
                  <c:v>125452.58589715</c:v>
                </c:pt>
                <c:pt idx="12">
                  <c:v>143997.844486865</c:v>
                </c:pt>
                <c:pt idx="13">
                  <c:v>164397.628935552</c:v>
                </c:pt>
                <c:pt idx="14">
                  <c:v>186837.391829107</c:v>
                </c:pt>
                <c:pt idx="15">
                  <c:v>211521.131012017</c:v>
                </c:pt>
                <c:pt idx="16">
                  <c:v>238673.244113219</c:v>
                </c:pt>
                <c:pt idx="17">
                  <c:v>268540.568524541</c:v>
                </c:pt>
                <c:pt idx="18">
                  <c:v>301394.625376995</c:v>
                </c:pt>
                <c:pt idx="19">
                  <c:v>337534.087914695</c:v>
                </c:pt>
                <c:pt idx="20">
                  <c:v>377287.496706164</c:v>
                </c:pt>
                <c:pt idx="21">
                  <c:v>421016.246376781</c:v>
                </c:pt>
                <c:pt idx="22">
                  <c:v>469117.871014459</c:v>
                </c:pt>
                <c:pt idx="23">
                  <c:v>522029.658115905</c:v>
                </c:pt>
                <c:pt idx="24">
                  <c:v>580232.623927495</c:v>
                </c:pt>
                <c:pt idx="25">
                  <c:v>644255.886320245</c:v>
                </c:pt>
                <c:pt idx="26">
                  <c:v>714681.47495227</c:v>
                </c:pt>
                <c:pt idx="27">
                  <c:v>792149.622447497</c:v>
                </c:pt>
                <c:pt idx="28">
                  <c:v>877364.584692246</c:v>
                </c:pt>
                <c:pt idx="29">
                  <c:v>971101.043161471</c:v>
                </c:pt>
                <c:pt idx="30">
                  <c:v>1074211.14747762</c:v>
                </c:pt>
                <c:pt idx="31">
                  <c:v>1187632.26222538</c:v>
                </c:pt>
                <c:pt idx="32">
                  <c:v>1312395.48844792</c:v>
                </c:pt>
                <c:pt idx="33">
                  <c:v>1449635.03729271</c:v>
                </c:pt>
                <c:pt idx="34">
                  <c:v>1600598.54102198</c:v>
                </c:pt>
                <c:pt idx="35">
                  <c:v>1766658.39512418</c:v>
                </c:pt>
                <c:pt idx="36">
                  <c:v>1949324.2346366</c:v>
                </c:pt>
                <c:pt idx="37">
                  <c:v>2150256.65810026</c:v>
                </c:pt>
                <c:pt idx="38">
                  <c:v>2371282.32391028</c:v>
                </c:pt>
                <c:pt idx="39">
                  <c:v>2614410.55630131</c:v>
                </c:pt>
                <c:pt idx="40">
                  <c:v>2881851.61193144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2449986"/>
        <c:axId val="40144023"/>
      </c:lineChart>
      <c:catAx>
        <c:axId val="6244998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Idade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144023"/>
        <c:crosses val="autoZero"/>
        <c:auto val="1"/>
        <c:lblAlgn val="ctr"/>
        <c:lblOffset val="100"/>
        <c:noMultiLvlLbl val="0"/>
      </c:catAx>
      <c:valAx>
        <c:axId val="401440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Saldo acumulado (R$)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44998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</xdr:row>
      <xdr:rowOff>0</xdr:rowOff>
    </xdr:from>
    <xdr:to>
      <xdr:col>3</xdr:col>
      <xdr:colOff>571320</xdr:colOff>
      <xdr:row>1</xdr:row>
      <xdr:rowOff>571320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3594600" y="276120"/>
          <a:ext cx="5713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323640</xdr:colOff>
      <xdr:row>0</xdr:row>
      <xdr:rowOff>323640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3236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323640</xdr:colOff>
      <xdr:row>0</xdr:row>
      <xdr:rowOff>323640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41120" y="0"/>
          <a:ext cx="3236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323640</xdr:colOff>
      <xdr:row>0</xdr:row>
      <xdr:rowOff>323640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141120" y="0"/>
          <a:ext cx="3236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323640</xdr:colOff>
      <xdr:row>0</xdr:row>
      <xdr:rowOff>323640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141120" y="0"/>
          <a:ext cx="3236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72</xdr:row>
      <xdr:rowOff>0</xdr:rowOff>
    </xdr:from>
    <xdr:to>
      <xdr:col>6</xdr:col>
      <xdr:colOff>448200</xdr:colOff>
      <xdr:row>89</xdr:row>
      <xdr:rowOff>1080</xdr:rowOff>
    </xdr:to>
    <xdr:graphicFrame>
      <xdr:nvGraphicFramePr>
        <xdr:cNvPr id="5" name="Chart 1"/>
        <xdr:cNvGraphicFramePr/>
      </xdr:nvGraphicFramePr>
      <xdr:xfrm>
        <a:off x="141120" y="1584000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323640</xdr:colOff>
      <xdr:row>0</xdr:row>
      <xdr:rowOff>323640</xdr:rowOff>
    </xdr:to>
    <xdr:pic>
      <xdr:nvPicPr>
        <xdr:cNvPr id="6" name="Image 2" descr="Picture"/>
        <xdr:cNvPicPr/>
      </xdr:nvPicPr>
      <xdr:blipFill>
        <a:blip r:embed="rId2"/>
        <a:stretch/>
      </xdr:blipFill>
      <xdr:spPr>
        <a:xfrm>
          <a:off x="141120" y="0"/>
          <a:ext cx="3236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323640</xdr:colOff>
      <xdr:row>0</xdr:row>
      <xdr:rowOff>323640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141120" y="0"/>
          <a:ext cx="3236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6F5C"/>
    <pageSetUpPr fitToPage="false"/>
  </sheetPr>
  <dimension ref="A1:H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7" min="2" style="0" width="24"/>
    <col collapsed="false" customWidth="true" hidden="false" outlineLevel="0" max="8" min="8" style="0" width="3"/>
  </cols>
  <sheetData>
    <row r="1" customFormat="false" ht="21.7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60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7.5" hidden="false" customHeight="tru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33.75" hidden="false" customHeight="true" outlineLevel="0" collapsed="false">
      <c r="A4" s="1"/>
      <c r="B4" s="2" t="s">
        <v>0</v>
      </c>
      <c r="C4" s="2"/>
      <c r="D4" s="2"/>
      <c r="E4" s="2"/>
      <c r="F4" s="2"/>
      <c r="G4" s="2"/>
      <c r="H4" s="1"/>
    </row>
    <row r="5" customFormat="false" ht="21.75" hidden="false" customHeight="true" outlineLevel="0" collapsed="false">
      <c r="A5" s="1"/>
      <c r="B5" s="3" t="s">
        <v>1</v>
      </c>
      <c r="C5" s="3"/>
      <c r="D5" s="3"/>
      <c r="E5" s="3"/>
      <c r="F5" s="3"/>
      <c r="G5" s="3"/>
      <c r="H5" s="1"/>
    </row>
    <row r="6" customFormat="false" ht="15" hidden="false" customHeight="false" outlineLevel="0" collapsed="false">
      <c r="A6" s="4"/>
      <c r="B6" s="4"/>
      <c r="C6" s="4"/>
      <c r="D6" s="4"/>
      <c r="E6" s="4"/>
      <c r="F6" s="4"/>
      <c r="G6" s="4"/>
      <c r="H6" s="4"/>
    </row>
    <row r="7" customFormat="false" ht="24" hidden="false" customHeight="true" outlineLevel="0" collapsed="false">
      <c r="A7" s="4"/>
      <c r="B7" s="5" t="s">
        <v>2</v>
      </c>
      <c r="C7" s="5"/>
      <c r="D7" s="5"/>
      <c r="E7" s="5"/>
      <c r="F7" s="5"/>
      <c r="G7" s="5"/>
      <c r="H7" s="4"/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4"/>
    </row>
    <row r="9" customFormat="false" ht="51.75" hidden="false" customHeight="true" outlineLevel="0" collapsed="false">
      <c r="A9" s="4"/>
      <c r="B9" s="6" t="s">
        <v>3</v>
      </c>
      <c r="C9" s="6"/>
      <c r="D9" s="6"/>
      <c r="E9" s="6"/>
      <c r="F9" s="6"/>
      <c r="G9" s="6"/>
      <c r="H9" s="4"/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4"/>
      <c r="H11" s="4"/>
    </row>
    <row r="12" customFormat="false" ht="21.75" hidden="false" customHeight="true" outlineLevel="0" collapsed="false">
      <c r="A12" s="4"/>
      <c r="B12" s="7" t="s">
        <v>4</v>
      </c>
      <c r="C12" s="7"/>
      <c r="D12" s="7"/>
      <c r="E12" s="7"/>
      <c r="F12" s="7"/>
      <c r="G12" s="7"/>
      <c r="H12" s="4"/>
    </row>
    <row r="13" customFormat="false" ht="25.5" hidden="false" customHeight="true" outlineLevel="0" collapsed="false">
      <c r="A13" s="4"/>
      <c r="B13" s="8" t="s">
        <v>5</v>
      </c>
      <c r="C13" s="9" t="s">
        <v>6</v>
      </c>
      <c r="D13" s="9"/>
      <c r="E13" s="9"/>
      <c r="F13" s="9"/>
      <c r="G13" s="9"/>
      <c r="H13" s="4"/>
    </row>
    <row r="14" customFormat="false" ht="25.5" hidden="false" customHeight="true" outlineLevel="0" collapsed="false">
      <c r="A14" s="4"/>
      <c r="B14" s="8" t="s">
        <v>7</v>
      </c>
      <c r="C14" s="9" t="s">
        <v>8</v>
      </c>
      <c r="D14" s="9"/>
      <c r="E14" s="9"/>
      <c r="F14" s="9"/>
      <c r="G14" s="9"/>
      <c r="H14" s="4"/>
    </row>
    <row r="15" customFormat="false" ht="25.5" hidden="false" customHeight="true" outlineLevel="0" collapsed="false">
      <c r="A15" s="4"/>
      <c r="B15" s="8" t="s">
        <v>9</v>
      </c>
      <c r="C15" s="9" t="s">
        <v>10</v>
      </c>
      <c r="D15" s="9"/>
      <c r="E15" s="9"/>
      <c r="F15" s="9"/>
      <c r="G15" s="9"/>
      <c r="H15" s="4"/>
    </row>
    <row r="16" customFormat="false" ht="25.5" hidden="false" customHeight="true" outlineLevel="0" collapsed="false">
      <c r="A16" s="4"/>
      <c r="B16" s="8" t="s">
        <v>11</v>
      </c>
      <c r="C16" s="9" t="s">
        <v>12</v>
      </c>
      <c r="D16" s="9"/>
      <c r="E16" s="9"/>
      <c r="F16" s="9"/>
      <c r="G16" s="9"/>
      <c r="H16" s="4"/>
    </row>
    <row r="17" customFormat="false" ht="25.5" hidden="false" customHeight="true" outlineLevel="0" collapsed="false">
      <c r="A17" s="4"/>
      <c r="B17" s="8" t="s">
        <v>13</v>
      </c>
      <c r="C17" s="9" t="s">
        <v>14</v>
      </c>
      <c r="D17" s="9"/>
      <c r="E17" s="9"/>
      <c r="F17" s="9"/>
      <c r="G17" s="9"/>
      <c r="H17" s="4"/>
    </row>
    <row r="18" customFormat="false" ht="25.5" hidden="false" customHeight="true" outlineLevel="0" collapsed="false">
      <c r="A18" s="4"/>
      <c r="B18" s="8" t="s">
        <v>15</v>
      </c>
      <c r="C18" s="9" t="s">
        <v>16</v>
      </c>
      <c r="D18" s="9"/>
      <c r="E18" s="9"/>
      <c r="F18" s="9"/>
      <c r="G18" s="9"/>
      <c r="H18" s="4"/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4"/>
    </row>
    <row r="20" customFormat="false" ht="33.75" hidden="false" customHeight="true" outlineLevel="0" collapsed="false">
      <c r="A20" s="4"/>
      <c r="B20" s="10" t="s">
        <v>17</v>
      </c>
      <c r="C20" s="10"/>
      <c r="D20" s="10"/>
      <c r="E20" s="10"/>
      <c r="F20" s="10"/>
      <c r="G20" s="10"/>
      <c r="H20" s="4"/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  <c r="H22" s="4"/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4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4"/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4"/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  <c r="H28" s="4"/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  <c r="H29" s="4"/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4"/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4"/>
      <c r="H31" s="4"/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4"/>
      <c r="H32" s="4"/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  <c r="H33" s="4"/>
    </row>
  </sheetData>
  <mergeCells count="12">
    <mergeCell ref="B4:G4"/>
    <mergeCell ref="B5:G5"/>
    <mergeCell ref="B7:G7"/>
    <mergeCell ref="B9:G9"/>
    <mergeCell ref="B12:G12"/>
    <mergeCell ref="C13:G13"/>
    <mergeCell ref="C14:G14"/>
    <mergeCell ref="C15:G15"/>
    <mergeCell ref="C16:G16"/>
    <mergeCell ref="C17:G17"/>
    <mergeCell ref="C18:G18"/>
    <mergeCell ref="B20:G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6F5C"/>
    <pageSetUpPr fitToPage="false"/>
  </sheetPr>
  <dimension ref="B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" min="2" style="0" width="30"/>
  </cols>
  <sheetData>
    <row r="1" customFormat="false" ht="30" hidden="false" customHeight="true" outlineLevel="0" collapsed="false"/>
    <row r="2" customFormat="false" ht="30" hidden="false" customHeight="true" outlineLevel="0" collapsed="false">
      <c r="B2" s="11" t="s">
        <v>18</v>
      </c>
      <c r="C2" s="11"/>
      <c r="D2" s="11"/>
      <c r="E2" s="11"/>
    </row>
    <row r="4" customFormat="false" ht="49.5" hidden="false" customHeight="true" outlineLevel="0" collapsed="false">
      <c r="B4" s="12" t="s">
        <v>19</v>
      </c>
      <c r="C4" s="12"/>
      <c r="D4" s="12"/>
      <c r="E4" s="12"/>
    </row>
    <row r="6" customFormat="false" ht="21.75" hidden="false" customHeight="true" outlineLevel="0" collapsed="false">
      <c r="B6" s="7" t="s">
        <v>20</v>
      </c>
      <c r="C6" s="7"/>
      <c r="D6" s="7"/>
      <c r="E6" s="7"/>
    </row>
    <row r="7" customFormat="false" ht="19.5" hidden="false" customHeight="true" outlineLevel="0" collapsed="false">
      <c r="B7" s="13"/>
      <c r="C7" s="14" t="s">
        <v>21</v>
      </c>
      <c r="D7" s="15" t="s">
        <v>22</v>
      </c>
      <c r="E7" s="15"/>
    </row>
    <row r="8" customFormat="false" ht="19.5" hidden="false" customHeight="true" outlineLevel="0" collapsed="false">
      <c r="B8" s="16"/>
      <c r="C8" s="14" t="s">
        <v>23</v>
      </c>
      <c r="D8" s="15" t="s">
        <v>24</v>
      </c>
      <c r="E8" s="15"/>
    </row>
    <row r="9" customFormat="false" ht="19.5" hidden="false" customHeight="true" outlineLevel="0" collapsed="false">
      <c r="B9" s="17"/>
      <c r="C9" s="14" t="s">
        <v>25</v>
      </c>
      <c r="D9" s="15" t="s">
        <v>26</v>
      </c>
      <c r="E9" s="15"/>
    </row>
    <row r="11" customFormat="false" ht="21.75" hidden="false" customHeight="true" outlineLevel="0" collapsed="false">
      <c r="B11" s="7" t="s">
        <v>27</v>
      </c>
      <c r="C11" s="7"/>
      <c r="D11" s="7"/>
      <c r="E11" s="7"/>
    </row>
    <row r="12" customFormat="false" ht="31.5" hidden="false" customHeight="true" outlineLevel="0" collapsed="false">
      <c r="B12" s="18" t="s">
        <v>28</v>
      </c>
      <c r="C12" s="18"/>
      <c r="D12" s="18"/>
      <c r="E12" s="18"/>
    </row>
    <row r="13" customFormat="false" ht="31.5" hidden="false" customHeight="true" outlineLevel="0" collapsed="false">
      <c r="B13" s="18" t="s">
        <v>29</v>
      </c>
      <c r="C13" s="18"/>
      <c r="D13" s="18"/>
      <c r="E13" s="18"/>
    </row>
    <row r="14" customFormat="false" ht="31.5" hidden="false" customHeight="true" outlineLevel="0" collapsed="false">
      <c r="B14" s="18" t="s">
        <v>30</v>
      </c>
      <c r="C14" s="18"/>
      <c r="D14" s="18"/>
      <c r="E14" s="18"/>
    </row>
    <row r="15" customFormat="false" ht="31.5" hidden="false" customHeight="true" outlineLevel="0" collapsed="false">
      <c r="B15" s="18" t="s">
        <v>31</v>
      </c>
      <c r="C15" s="18"/>
      <c r="D15" s="18"/>
      <c r="E15" s="18"/>
    </row>
    <row r="16" customFormat="false" ht="31.5" hidden="false" customHeight="true" outlineLevel="0" collapsed="false">
      <c r="B16" s="18" t="s">
        <v>32</v>
      </c>
      <c r="C16" s="18"/>
      <c r="D16" s="18"/>
      <c r="E16" s="18"/>
    </row>
  </sheetData>
  <mergeCells count="12">
    <mergeCell ref="B2:E2"/>
    <mergeCell ref="B4:E4"/>
    <mergeCell ref="B6:E6"/>
    <mergeCell ref="D7:E7"/>
    <mergeCell ref="D8:E8"/>
    <mergeCell ref="D9:E9"/>
    <mergeCell ref="B11:E11"/>
    <mergeCell ref="B12:E12"/>
    <mergeCell ref="B13:E13"/>
    <mergeCell ref="B14:E14"/>
    <mergeCell ref="B15:E15"/>
    <mergeCell ref="B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2572B"/>
    <pageSetUpPr fitToPage="false"/>
  </sheetPr>
  <dimension ref="B1:O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14" min="3" style="0" width="14"/>
    <col collapsed="false" customWidth="true" hidden="false" outlineLevel="0" max="15" min="15" style="0" width="16"/>
  </cols>
  <sheetData>
    <row r="1" customFormat="false" ht="30" hidden="false" customHeight="true" outlineLevel="0" collapsed="false"/>
    <row r="2" customFormat="false" ht="30" hidden="false" customHeight="true" outlineLevel="0" collapsed="false">
      <c r="B2" s="11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customFormat="false" ht="27.75" hidden="false" customHeight="true" outlineLevel="0" collapsed="false">
      <c r="B3" s="19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customFormat="false" ht="19.5" hidden="false" customHeight="true" outlineLevel="0" collapsed="false">
      <c r="B4" s="20" t="s">
        <v>35</v>
      </c>
      <c r="C4" s="21" t="s">
        <v>36</v>
      </c>
      <c r="D4" s="21" t="s">
        <v>37</v>
      </c>
      <c r="E4" s="21" t="s">
        <v>38</v>
      </c>
      <c r="F4" s="21" t="s">
        <v>39</v>
      </c>
      <c r="G4" s="21" t="s">
        <v>40</v>
      </c>
      <c r="H4" s="21" t="s">
        <v>41</v>
      </c>
      <c r="I4" s="21" t="s">
        <v>42</v>
      </c>
      <c r="J4" s="21" t="s">
        <v>43</v>
      </c>
      <c r="K4" s="21" t="s">
        <v>44</v>
      </c>
      <c r="L4" s="21" t="s">
        <v>45</v>
      </c>
      <c r="M4" s="21" t="s">
        <v>46</v>
      </c>
      <c r="N4" s="21" t="s">
        <v>47</v>
      </c>
      <c r="O4" s="21" t="s">
        <v>48</v>
      </c>
    </row>
    <row r="5" customFormat="false" ht="18" hidden="false" customHeight="true" outlineLevel="0" collapsed="false">
      <c r="B5" s="22" t="s">
        <v>49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customFormat="false" ht="15" hidden="false" customHeight="false" outlineLevel="0" collapsed="false">
      <c r="B6" s="24" t="s">
        <v>50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6" t="n">
        <f aca="false">SUM(C6:N6)</f>
        <v>0</v>
      </c>
    </row>
    <row r="7" customFormat="false" ht="15" hidden="false" customHeight="false" outlineLevel="0" collapsed="false">
      <c r="B7" s="24" t="s">
        <v>51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6" t="n">
        <f aca="false">SUM(C7:N7)</f>
        <v>0</v>
      </c>
    </row>
    <row r="8" customFormat="false" ht="15" hidden="false" customHeight="false" outlineLevel="0" collapsed="false">
      <c r="B8" s="24" t="s">
        <v>52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 t="n">
        <f aca="false">SUM(C8:N8)</f>
        <v>0</v>
      </c>
    </row>
    <row r="9" customFormat="false" ht="15" hidden="false" customHeight="false" outlineLevel="0" collapsed="false">
      <c r="B9" s="24" t="s">
        <v>53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6" t="n">
        <f aca="false">SUM(C9:N9)</f>
        <v>0</v>
      </c>
    </row>
    <row r="10" customFormat="false" ht="15.75" hidden="false" customHeight="true" outlineLevel="0" collapsed="false">
      <c r="B10" s="27" t="s">
        <v>54</v>
      </c>
      <c r="C10" s="28" t="n">
        <f aca="false">SUM(C6:C9)</f>
        <v>0</v>
      </c>
      <c r="D10" s="28" t="n">
        <f aca="false">SUM(D6:D9)</f>
        <v>0</v>
      </c>
      <c r="E10" s="28" t="n">
        <f aca="false">SUM(E6:E9)</f>
        <v>0</v>
      </c>
      <c r="F10" s="28" t="n">
        <f aca="false">SUM(F6:F9)</f>
        <v>0</v>
      </c>
      <c r="G10" s="28" t="n">
        <f aca="false">SUM(G6:G9)</f>
        <v>0</v>
      </c>
      <c r="H10" s="28" t="n">
        <f aca="false">SUM(H6:H9)</f>
        <v>0</v>
      </c>
      <c r="I10" s="28" t="n">
        <f aca="false">SUM(I6:I9)</f>
        <v>0</v>
      </c>
      <c r="J10" s="28" t="n">
        <f aca="false">SUM(J6:J9)</f>
        <v>0</v>
      </c>
      <c r="K10" s="28" t="n">
        <f aca="false">SUM(K6:K9)</f>
        <v>0</v>
      </c>
      <c r="L10" s="28" t="n">
        <f aca="false">SUM(L6:L9)</f>
        <v>0</v>
      </c>
      <c r="M10" s="28" t="n">
        <f aca="false">SUM(M6:M9)</f>
        <v>0</v>
      </c>
      <c r="N10" s="28" t="n">
        <f aca="false">SUM(N6:N9)</f>
        <v>0</v>
      </c>
      <c r="O10" s="28" t="n">
        <f aca="false">SUM(C10:N10)</f>
        <v>0</v>
      </c>
    </row>
    <row r="12" customFormat="false" ht="18" hidden="false" customHeight="true" outlineLevel="0" collapsed="false">
      <c r="B12" s="22" t="s">
        <v>55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customFormat="false" ht="15" hidden="false" customHeight="false" outlineLevel="0" collapsed="false">
      <c r="B13" s="24" t="s">
        <v>56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 t="n">
        <f aca="false">SUM(C13:N13)</f>
        <v>0</v>
      </c>
    </row>
    <row r="14" customFormat="false" ht="15" hidden="false" customHeight="false" outlineLevel="0" collapsed="false">
      <c r="B14" s="24" t="s">
        <v>57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6" t="n">
        <f aca="false">SUM(C14:N14)</f>
        <v>0</v>
      </c>
    </row>
    <row r="15" customFormat="false" ht="15.75" hidden="false" customHeight="true" outlineLevel="0" collapsed="false">
      <c r="B15" s="27" t="s">
        <v>58</v>
      </c>
      <c r="C15" s="28" t="n">
        <f aca="false">SUM(C13:C14)</f>
        <v>0</v>
      </c>
      <c r="D15" s="28" t="n">
        <f aca="false">SUM(D13:D14)</f>
        <v>0</v>
      </c>
      <c r="E15" s="28" t="n">
        <f aca="false">SUM(E13:E14)</f>
        <v>0</v>
      </c>
      <c r="F15" s="28" t="n">
        <f aca="false">SUM(F13:F14)</f>
        <v>0</v>
      </c>
      <c r="G15" s="28" t="n">
        <f aca="false">SUM(G13:G14)</f>
        <v>0</v>
      </c>
      <c r="H15" s="28" t="n">
        <f aca="false">SUM(H13:H14)</f>
        <v>0</v>
      </c>
      <c r="I15" s="28" t="n">
        <f aca="false">SUM(I13:I14)</f>
        <v>0</v>
      </c>
      <c r="J15" s="28" t="n">
        <f aca="false">SUM(J13:J14)</f>
        <v>0</v>
      </c>
      <c r="K15" s="28" t="n">
        <f aca="false">SUM(K13:K14)</f>
        <v>0</v>
      </c>
      <c r="L15" s="28" t="n">
        <f aca="false">SUM(L13:L14)</f>
        <v>0</v>
      </c>
      <c r="M15" s="28" t="n">
        <f aca="false">SUM(M13:M14)</f>
        <v>0</v>
      </c>
      <c r="N15" s="28" t="n">
        <f aca="false">SUM(N13:N14)</f>
        <v>0</v>
      </c>
      <c r="O15" s="28" t="n">
        <f aca="false">SUM(C15:N15)</f>
        <v>0</v>
      </c>
    </row>
    <row r="17" customFormat="false" ht="18" hidden="false" customHeight="true" outlineLevel="0" collapsed="false">
      <c r="B17" s="22" t="s">
        <v>59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customFormat="false" ht="15" hidden="false" customHeight="false" outlineLevel="0" collapsed="false">
      <c r="B18" s="24" t="s">
        <v>60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" t="n">
        <f aca="false">SUM(C18:N18)</f>
        <v>0</v>
      </c>
    </row>
    <row r="19" customFormat="false" ht="15" hidden="false" customHeight="false" outlineLevel="0" collapsed="false">
      <c r="B19" s="24" t="s">
        <v>61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" t="n">
        <f aca="false">SUM(C19:N19)</f>
        <v>0</v>
      </c>
    </row>
    <row r="20" customFormat="false" ht="15" hidden="false" customHeight="false" outlineLevel="0" collapsed="false">
      <c r="B20" s="24" t="s">
        <v>62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 t="n">
        <f aca="false">SUM(C20:N20)</f>
        <v>0</v>
      </c>
    </row>
    <row r="21" customFormat="false" ht="15.75" hidden="false" customHeight="true" outlineLevel="0" collapsed="false">
      <c r="B21" s="27" t="s">
        <v>63</v>
      </c>
      <c r="C21" s="28" t="n">
        <f aca="false">SUM(C18:C20)</f>
        <v>0</v>
      </c>
      <c r="D21" s="28" t="n">
        <f aca="false">SUM(D18:D20)</f>
        <v>0</v>
      </c>
      <c r="E21" s="28" t="n">
        <f aca="false">SUM(E18:E20)</f>
        <v>0</v>
      </c>
      <c r="F21" s="28" t="n">
        <f aca="false">SUM(F18:F20)</f>
        <v>0</v>
      </c>
      <c r="G21" s="28" t="n">
        <f aca="false">SUM(G18:G20)</f>
        <v>0</v>
      </c>
      <c r="H21" s="28" t="n">
        <f aca="false">SUM(H18:H20)</f>
        <v>0</v>
      </c>
      <c r="I21" s="28" t="n">
        <f aca="false">SUM(I18:I20)</f>
        <v>0</v>
      </c>
      <c r="J21" s="28" t="n">
        <f aca="false">SUM(J18:J20)</f>
        <v>0</v>
      </c>
      <c r="K21" s="28" t="n">
        <f aca="false">SUM(K18:K20)</f>
        <v>0</v>
      </c>
      <c r="L21" s="28" t="n">
        <f aca="false">SUM(L18:L20)</f>
        <v>0</v>
      </c>
      <c r="M21" s="28" t="n">
        <f aca="false">SUM(M18:M20)</f>
        <v>0</v>
      </c>
      <c r="N21" s="28" t="n">
        <f aca="false">SUM(N18:N20)</f>
        <v>0</v>
      </c>
      <c r="O21" s="28" t="n">
        <f aca="false">SUM(C21:N21)</f>
        <v>0</v>
      </c>
    </row>
    <row r="23" customFormat="false" ht="18" hidden="false" customHeight="true" outlineLevel="0" collapsed="false">
      <c r="B23" s="22" t="s">
        <v>64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customFormat="false" ht="15" hidden="false" customHeight="false" outlineLevel="0" collapsed="false">
      <c r="B24" s="24" t="s">
        <v>65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 t="n">
        <f aca="false">SUM(C24:N24)</f>
        <v>0</v>
      </c>
    </row>
    <row r="25" customFormat="false" ht="15" hidden="false" customHeight="false" outlineLevel="0" collapsed="false">
      <c r="B25" s="24" t="s">
        <v>66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 t="n">
        <f aca="false">SUM(C25:N25)</f>
        <v>0</v>
      </c>
    </row>
    <row r="26" customFormat="false" ht="15.75" hidden="false" customHeight="true" outlineLevel="0" collapsed="false">
      <c r="B26" s="27" t="s">
        <v>67</v>
      </c>
      <c r="C26" s="28" t="n">
        <f aca="false">SUM(C24:C25)</f>
        <v>0</v>
      </c>
      <c r="D26" s="28" t="n">
        <f aca="false">SUM(D24:D25)</f>
        <v>0</v>
      </c>
      <c r="E26" s="28" t="n">
        <f aca="false">SUM(E24:E25)</f>
        <v>0</v>
      </c>
      <c r="F26" s="28" t="n">
        <f aca="false">SUM(F24:F25)</f>
        <v>0</v>
      </c>
      <c r="G26" s="28" t="n">
        <f aca="false">SUM(G24:G25)</f>
        <v>0</v>
      </c>
      <c r="H26" s="28" t="n">
        <f aca="false">SUM(H24:H25)</f>
        <v>0</v>
      </c>
      <c r="I26" s="28" t="n">
        <f aca="false">SUM(I24:I25)</f>
        <v>0</v>
      </c>
      <c r="J26" s="28" t="n">
        <f aca="false">SUM(J24:J25)</f>
        <v>0</v>
      </c>
      <c r="K26" s="28" t="n">
        <f aca="false">SUM(K24:K25)</f>
        <v>0</v>
      </c>
      <c r="L26" s="28" t="n">
        <f aca="false">SUM(L24:L25)</f>
        <v>0</v>
      </c>
      <c r="M26" s="28" t="n">
        <f aca="false">SUM(M24:M25)</f>
        <v>0</v>
      </c>
      <c r="N26" s="28" t="n">
        <f aca="false">SUM(N24:N25)</f>
        <v>0</v>
      </c>
      <c r="O26" s="28" t="n">
        <f aca="false">SUM(C26:N26)</f>
        <v>0</v>
      </c>
    </row>
    <row r="28" customFormat="false" ht="18" hidden="false" customHeight="true" outlineLevel="0" collapsed="false">
      <c r="B28" s="22" t="s">
        <v>68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customFormat="false" ht="15" hidden="false" customHeight="false" outlineLevel="0" collapsed="false">
      <c r="B29" s="24" t="s">
        <v>69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6" t="n">
        <f aca="false">SUM(C29:N29)</f>
        <v>0</v>
      </c>
    </row>
    <row r="30" customFormat="false" ht="15.75" hidden="false" customHeight="true" outlineLevel="0" collapsed="false">
      <c r="B30" s="27" t="s">
        <v>70</v>
      </c>
      <c r="C30" s="28" t="n">
        <f aca="false">SUM(C29:C29)</f>
        <v>0</v>
      </c>
      <c r="D30" s="28" t="n">
        <f aca="false">SUM(D29:D29)</f>
        <v>0</v>
      </c>
      <c r="E30" s="28" t="n">
        <f aca="false">SUM(E29:E29)</f>
        <v>0</v>
      </c>
      <c r="F30" s="28" t="n">
        <f aca="false">SUM(F29:F29)</f>
        <v>0</v>
      </c>
      <c r="G30" s="28" t="n">
        <f aca="false">SUM(G29:G29)</f>
        <v>0</v>
      </c>
      <c r="H30" s="28" t="n">
        <f aca="false">SUM(H29:H29)</f>
        <v>0</v>
      </c>
      <c r="I30" s="28" t="n">
        <f aca="false">SUM(I29:I29)</f>
        <v>0</v>
      </c>
      <c r="J30" s="28" t="n">
        <f aca="false">SUM(J29:J29)</f>
        <v>0</v>
      </c>
      <c r="K30" s="28" t="n">
        <f aca="false">SUM(K29:K29)</f>
        <v>0</v>
      </c>
      <c r="L30" s="28" t="n">
        <f aca="false">SUM(L29:L29)</f>
        <v>0</v>
      </c>
      <c r="M30" s="28" t="n">
        <f aca="false">SUM(M29:M29)</f>
        <v>0</v>
      </c>
      <c r="N30" s="28" t="n">
        <f aca="false">SUM(N29:N29)</f>
        <v>0</v>
      </c>
      <c r="O30" s="28" t="n">
        <f aca="false">SUM(C30:N30)</f>
        <v>0</v>
      </c>
    </row>
    <row r="32" customFormat="false" ht="18" hidden="false" customHeight="true" outlineLevel="0" collapsed="false">
      <c r="B32" s="22" t="s">
        <v>71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customFormat="false" ht="15" hidden="false" customHeight="false" outlineLevel="0" collapsed="false">
      <c r="B33" s="24" t="s">
        <v>72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6" t="n">
        <f aca="false">SUM(C33:N33)</f>
        <v>0</v>
      </c>
    </row>
    <row r="34" customFormat="false" ht="15" hidden="false" customHeight="false" outlineLevel="0" collapsed="false">
      <c r="B34" s="24" t="s">
        <v>73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 t="n">
        <f aca="false">SUM(C34:N34)</f>
        <v>0</v>
      </c>
    </row>
    <row r="35" customFormat="false" ht="15.75" hidden="false" customHeight="true" outlineLevel="0" collapsed="false">
      <c r="B35" s="27" t="s">
        <v>74</v>
      </c>
      <c r="C35" s="28" t="n">
        <f aca="false">SUM(C33:C34)</f>
        <v>0</v>
      </c>
      <c r="D35" s="28" t="n">
        <f aca="false">SUM(D33:D34)</f>
        <v>0</v>
      </c>
      <c r="E35" s="28" t="n">
        <f aca="false">SUM(E33:E34)</f>
        <v>0</v>
      </c>
      <c r="F35" s="28" t="n">
        <f aca="false">SUM(F33:F34)</f>
        <v>0</v>
      </c>
      <c r="G35" s="28" t="n">
        <f aca="false">SUM(G33:G34)</f>
        <v>0</v>
      </c>
      <c r="H35" s="28" t="n">
        <f aca="false">SUM(H33:H34)</f>
        <v>0</v>
      </c>
      <c r="I35" s="28" t="n">
        <f aca="false">SUM(I33:I34)</f>
        <v>0</v>
      </c>
      <c r="J35" s="28" t="n">
        <f aca="false">SUM(J33:J34)</f>
        <v>0</v>
      </c>
      <c r="K35" s="28" t="n">
        <f aca="false">SUM(K33:K34)</f>
        <v>0</v>
      </c>
      <c r="L35" s="28" t="n">
        <f aca="false">SUM(L33:L34)</f>
        <v>0</v>
      </c>
      <c r="M35" s="28" t="n">
        <f aca="false">SUM(M33:M34)</f>
        <v>0</v>
      </c>
      <c r="N35" s="28" t="n">
        <f aca="false">SUM(N33:N34)</f>
        <v>0</v>
      </c>
      <c r="O35" s="28" t="n">
        <f aca="false">SUM(C35:N35)</f>
        <v>0</v>
      </c>
    </row>
    <row r="37" customFormat="false" ht="18" hidden="false" customHeight="true" outlineLevel="0" collapsed="false">
      <c r="B37" s="29" t="s">
        <v>75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customFormat="false" ht="15" hidden="false" customHeight="false" outlineLevel="0" collapsed="false">
      <c r="B38" s="24" t="s">
        <v>76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6" t="n">
        <f aca="false">SUM(C38:N38)</f>
        <v>0</v>
      </c>
    </row>
    <row r="39" customFormat="false" ht="15" hidden="false" customHeight="false" outlineLevel="0" collapsed="false">
      <c r="B39" s="24" t="s">
        <v>77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6" t="n">
        <f aca="false">SUM(C39:N39)</f>
        <v>0</v>
      </c>
    </row>
    <row r="40" customFormat="false" ht="15" hidden="false" customHeight="false" outlineLevel="0" collapsed="false">
      <c r="B40" s="24" t="s">
        <v>78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6" t="n">
        <f aca="false">SUM(C40:N40)</f>
        <v>0</v>
      </c>
    </row>
    <row r="41" customFormat="false" ht="15" hidden="false" customHeight="false" outlineLevel="0" collapsed="false">
      <c r="B41" s="24" t="s">
        <v>79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6" t="n">
        <f aca="false">SUM(C41:N41)</f>
        <v>0</v>
      </c>
    </row>
    <row r="42" customFormat="false" ht="15.75" hidden="false" customHeight="true" outlineLevel="0" collapsed="false">
      <c r="B42" s="27" t="s">
        <v>80</v>
      </c>
      <c r="C42" s="28" t="n">
        <f aca="false">SUM(C38:C41)</f>
        <v>0</v>
      </c>
      <c r="D42" s="28" t="n">
        <f aca="false">SUM(D38:D41)</f>
        <v>0</v>
      </c>
      <c r="E42" s="28" t="n">
        <f aca="false">SUM(E38:E41)</f>
        <v>0</v>
      </c>
      <c r="F42" s="28" t="n">
        <f aca="false">SUM(F38:F41)</f>
        <v>0</v>
      </c>
      <c r="G42" s="28" t="n">
        <f aca="false">SUM(G38:G41)</f>
        <v>0</v>
      </c>
      <c r="H42" s="28" t="n">
        <f aca="false">SUM(H38:H41)</f>
        <v>0</v>
      </c>
      <c r="I42" s="28" t="n">
        <f aca="false">SUM(I38:I41)</f>
        <v>0</v>
      </c>
      <c r="J42" s="28" t="n">
        <f aca="false">SUM(J38:J41)</f>
        <v>0</v>
      </c>
      <c r="K42" s="28" t="n">
        <f aca="false">SUM(K38:K41)</f>
        <v>0</v>
      </c>
      <c r="L42" s="28" t="n">
        <f aca="false">SUM(L38:L41)</f>
        <v>0</v>
      </c>
      <c r="M42" s="28" t="n">
        <f aca="false">SUM(M38:M41)</f>
        <v>0</v>
      </c>
      <c r="N42" s="28" t="n">
        <f aca="false">SUM(N38:N41)</f>
        <v>0</v>
      </c>
      <c r="O42" s="28" t="n">
        <f aca="false">SUM(C42:N42)</f>
        <v>0</v>
      </c>
    </row>
    <row r="44" customFormat="false" ht="18" hidden="false" customHeight="true" outlineLevel="0" collapsed="false">
      <c r="B44" s="22" t="s">
        <v>81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customFormat="false" ht="15" hidden="false" customHeight="false" outlineLevel="0" collapsed="false">
      <c r="B45" s="24" t="s">
        <v>82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6" t="n">
        <f aca="false">SUM(C45:N45)</f>
        <v>0</v>
      </c>
    </row>
    <row r="46" customFormat="false" ht="15.75" hidden="false" customHeight="true" outlineLevel="0" collapsed="false">
      <c r="B46" s="27" t="s">
        <v>83</v>
      </c>
      <c r="C46" s="28" t="n">
        <f aca="false">SUM(C45:C45)</f>
        <v>0</v>
      </c>
      <c r="D46" s="28" t="n">
        <f aca="false">SUM(D45:D45)</f>
        <v>0</v>
      </c>
      <c r="E46" s="28" t="n">
        <f aca="false">SUM(E45:E45)</f>
        <v>0</v>
      </c>
      <c r="F46" s="28" t="n">
        <f aca="false">SUM(F45:F45)</f>
        <v>0</v>
      </c>
      <c r="G46" s="28" t="n">
        <f aca="false">SUM(G45:G45)</f>
        <v>0</v>
      </c>
      <c r="H46" s="28" t="n">
        <f aca="false">SUM(H45:H45)</f>
        <v>0</v>
      </c>
      <c r="I46" s="28" t="n">
        <f aca="false">SUM(I45:I45)</f>
        <v>0</v>
      </c>
      <c r="J46" s="28" t="n">
        <f aca="false">SUM(J45:J45)</f>
        <v>0</v>
      </c>
      <c r="K46" s="28" t="n">
        <f aca="false">SUM(K45:K45)</f>
        <v>0</v>
      </c>
      <c r="L46" s="28" t="n">
        <f aca="false">SUM(L45:L45)</f>
        <v>0</v>
      </c>
      <c r="M46" s="28" t="n">
        <f aca="false">SUM(M45:M45)</f>
        <v>0</v>
      </c>
      <c r="N46" s="28" t="n">
        <f aca="false">SUM(N45:N45)</f>
        <v>0</v>
      </c>
      <c r="O46" s="28" t="n">
        <f aca="false">SUM(C46:N46)</f>
        <v>0</v>
      </c>
    </row>
    <row r="49" customFormat="false" ht="15" hidden="false" customHeight="false" outlineLevel="0" collapsed="false">
      <c r="B49" s="31" t="s">
        <v>84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32" t="n">
        <f aca="false">SUM(C49:N49)</f>
        <v>0</v>
      </c>
    </row>
    <row r="50" customFormat="false" ht="15" hidden="false" customHeight="false" outlineLevel="0" collapsed="false">
      <c r="B50" s="33" t="s">
        <v>85</v>
      </c>
      <c r="C50" s="28" t="n">
        <f aca="false">C10+C15+C21+C26+C30+C35+C42+C46</f>
        <v>0</v>
      </c>
      <c r="D50" s="28" t="n">
        <f aca="false">D10+D15+D21+D26+D30+D35+D42+D46</f>
        <v>0</v>
      </c>
      <c r="E50" s="28" t="n">
        <f aca="false">E10+E15+E21+E26+E30+E35+E42+E46</f>
        <v>0</v>
      </c>
      <c r="F50" s="28" t="n">
        <f aca="false">F10+F15+F21+F26+F30+F35+F42+F46</f>
        <v>0</v>
      </c>
      <c r="G50" s="28" t="n">
        <f aca="false">G10+G15+G21+G26+G30+G35+G42+G46</f>
        <v>0</v>
      </c>
      <c r="H50" s="28" t="n">
        <f aca="false">H10+H15+H21+H26+H30+H35+H42+H46</f>
        <v>0</v>
      </c>
      <c r="I50" s="28" t="n">
        <f aca="false">I10+I15+I21+I26+I30+I35+I42+I46</f>
        <v>0</v>
      </c>
      <c r="J50" s="28" t="n">
        <f aca="false">J10+J15+J21+J26+J30+J35+J42+J46</f>
        <v>0</v>
      </c>
      <c r="K50" s="28" t="n">
        <f aca="false">K10+K15+K21+K26+K30+K35+K42+K46</f>
        <v>0</v>
      </c>
      <c r="L50" s="28" t="n">
        <f aca="false">L10+L15+L21+L26+L30+L35+L42+L46</f>
        <v>0</v>
      </c>
      <c r="M50" s="28" t="n">
        <f aca="false">M10+M15+M21+M26+M30+M35+M42+M46</f>
        <v>0</v>
      </c>
      <c r="N50" s="28" t="n">
        <f aca="false">N10+N15+N21+N26+N30+N35+N42+N46</f>
        <v>0</v>
      </c>
      <c r="O50" s="28" t="n">
        <f aca="false">SUM(C50:N50)</f>
        <v>0</v>
      </c>
    </row>
    <row r="51" customFormat="false" ht="15" hidden="false" customHeight="false" outlineLevel="0" collapsed="false">
      <c r="B51" s="34" t="s">
        <v>86</v>
      </c>
      <c r="C51" s="35" t="n">
        <f aca="false">C49-C50</f>
        <v>0</v>
      </c>
      <c r="D51" s="35" t="n">
        <f aca="false">D49-D50</f>
        <v>0</v>
      </c>
      <c r="E51" s="35" t="n">
        <f aca="false">E49-E50</f>
        <v>0</v>
      </c>
      <c r="F51" s="35" t="n">
        <f aca="false">F49-F50</f>
        <v>0</v>
      </c>
      <c r="G51" s="35" t="n">
        <f aca="false">G49-G50</f>
        <v>0</v>
      </c>
      <c r="H51" s="35" t="n">
        <f aca="false">H49-H50</f>
        <v>0</v>
      </c>
      <c r="I51" s="35" t="n">
        <f aca="false">I49-I50</f>
        <v>0</v>
      </c>
      <c r="J51" s="35" t="n">
        <f aca="false">J49-J50</f>
        <v>0</v>
      </c>
      <c r="K51" s="35" t="n">
        <f aca="false">K49-K50</f>
        <v>0</v>
      </c>
      <c r="L51" s="35" t="n">
        <f aca="false">L49-L50</f>
        <v>0</v>
      </c>
      <c r="M51" s="35" t="n">
        <f aca="false">M49-M50</f>
        <v>0</v>
      </c>
      <c r="N51" s="35" t="n">
        <f aca="false">N49-N50</f>
        <v>0</v>
      </c>
      <c r="O51" s="35" t="n">
        <f aca="false">SUM(C51:N51)</f>
        <v>0</v>
      </c>
    </row>
    <row r="52" customFormat="false" ht="15" hidden="false" customHeight="false" outlineLevel="0" collapsed="false">
      <c r="B52" s="36" t="s">
        <v>87</v>
      </c>
      <c r="C52" s="37" t="n">
        <f aca="false">IFERROR(C42/C49,0)</f>
        <v>0</v>
      </c>
      <c r="D52" s="37" t="n">
        <f aca="false">IFERROR(D42/D49,0)</f>
        <v>0</v>
      </c>
      <c r="E52" s="37" t="n">
        <f aca="false">IFERROR(E42/E49,0)</f>
        <v>0</v>
      </c>
      <c r="F52" s="37" t="n">
        <f aca="false">IFERROR(F42/F49,0)</f>
        <v>0</v>
      </c>
      <c r="G52" s="37" t="n">
        <f aca="false">IFERROR(G42/G49,0)</f>
        <v>0</v>
      </c>
      <c r="H52" s="37" t="n">
        <f aca="false">IFERROR(H42/H49,0)</f>
        <v>0</v>
      </c>
      <c r="I52" s="37" t="n">
        <f aca="false">IFERROR(I42/I49,0)</f>
        <v>0</v>
      </c>
      <c r="J52" s="37" t="n">
        <f aca="false">IFERROR(J42/J49,0)</f>
        <v>0</v>
      </c>
      <c r="K52" s="37" t="n">
        <f aca="false">IFERROR(K42/K49,0)</f>
        <v>0</v>
      </c>
      <c r="L52" s="37" t="n">
        <f aca="false">IFERROR(L42/L49,0)</f>
        <v>0</v>
      </c>
      <c r="M52" s="37" t="n">
        <f aca="false">IFERROR(M42/M49,0)</f>
        <v>0</v>
      </c>
      <c r="N52" s="37" t="n">
        <f aca="false">IFERROR(N42/N49,0)</f>
        <v>0</v>
      </c>
    </row>
    <row r="54" customFormat="false" ht="25.5" hidden="false" customHeight="true" outlineLevel="0" collapsed="false">
      <c r="B54" s="38" t="s">
        <v>88</v>
      </c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</row>
  </sheetData>
  <mergeCells count="3">
    <mergeCell ref="B2:O2"/>
    <mergeCell ref="B3:O3"/>
    <mergeCell ref="B54:O5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2572B"/>
    <pageSetUpPr fitToPage="false"/>
  </sheetPr>
  <dimension ref="B1:O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14" min="3" style="0" width="14"/>
    <col collapsed="false" customWidth="true" hidden="false" outlineLevel="0" max="15" min="15" style="0" width="16"/>
  </cols>
  <sheetData>
    <row r="1" customFormat="false" ht="30" hidden="false" customHeight="true" outlineLevel="0" collapsed="false"/>
    <row r="2" customFormat="false" ht="30" hidden="false" customHeight="true" outlineLevel="0" collapsed="false">
      <c r="B2" s="11" t="s">
        <v>89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customFormat="false" ht="27.75" hidden="false" customHeight="true" outlineLevel="0" collapsed="false">
      <c r="B3" s="19" t="s">
        <v>90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customFormat="false" ht="19.5" hidden="false" customHeight="true" outlineLevel="0" collapsed="false">
      <c r="B4" s="20" t="s">
        <v>35</v>
      </c>
      <c r="C4" s="21" t="s">
        <v>36</v>
      </c>
      <c r="D4" s="21" t="s">
        <v>37</v>
      </c>
      <c r="E4" s="21" t="s">
        <v>38</v>
      </c>
      <c r="F4" s="21" t="s">
        <v>39</v>
      </c>
      <c r="G4" s="21" t="s">
        <v>40</v>
      </c>
      <c r="H4" s="21" t="s">
        <v>41</v>
      </c>
      <c r="I4" s="21" t="s">
        <v>42</v>
      </c>
      <c r="J4" s="21" t="s">
        <v>43</v>
      </c>
      <c r="K4" s="21" t="s">
        <v>44</v>
      </c>
      <c r="L4" s="21" t="s">
        <v>45</v>
      </c>
      <c r="M4" s="21" t="s">
        <v>46</v>
      </c>
      <c r="N4" s="21" t="s">
        <v>47</v>
      </c>
      <c r="O4" s="21" t="s">
        <v>48</v>
      </c>
    </row>
    <row r="5" customFormat="false" ht="18" hidden="false" customHeight="true" outlineLevel="0" collapsed="false">
      <c r="B5" s="22" t="s">
        <v>91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customFormat="false" ht="15" hidden="false" customHeight="false" outlineLevel="0" collapsed="false">
      <c r="B6" s="24" t="s">
        <v>92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9" t="n">
        <f aca="false">SUM(C6:N6)</f>
        <v>0</v>
      </c>
    </row>
    <row r="7" customFormat="false" ht="15" hidden="false" customHeight="false" outlineLevel="0" collapsed="false">
      <c r="B7" s="24" t="s">
        <v>93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39" t="n">
        <f aca="false">SUM(C7:N7)</f>
        <v>0</v>
      </c>
    </row>
    <row r="8" customFormat="false" ht="15" hidden="false" customHeight="false" outlineLevel="0" collapsed="false">
      <c r="B8" s="24" t="s">
        <v>94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39" t="n">
        <f aca="false">SUM(C8:N8)</f>
        <v>0</v>
      </c>
    </row>
    <row r="9" customFormat="false" ht="15" hidden="false" customHeight="false" outlineLevel="0" collapsed="false">
      <c r="B9" s="27" t="s">
        <v>95</v>
      </c>
      <c r="C9" s="28" t="n">
        <f aca="false">SUM(C6:C8)</f>
        <v>0</v>
      </c>
      <c r="D9" s="28" t="n">
        <f aca="false">SUM(D6:D8)</f>
        <v>0</v>
      </c>
      <c r="E9" s="28" t="n">
        <f aca="false">SUM(E6:E8)</f>
        <v>0</v>
      </c>
      <c r="F9" s="28" t="n">
        <f aca="false">SUM(F6:F8)</f>
        <v>0</v>
      </c>
      <c r="G9" s="28" t="n">
        <f aca="false">SUM(G6:G8)</f>
        <v>0</v>
      </c>
      <c r="H9" s="28" t="n">
        <f aca="false">SUM(H6:H8)</f>
        <v>0</v>
      </c>
      <c r="I9" s="28" t="n">
        <f aca="false">SUM(I6:I8)</f>
        <v>0</v>
      </c>
      <c r="J9" s="28" t="n">
        <f aca="false">SUM(J6:J8)</f>
        <v>0</v>
      </c>
      <c r="K9" s="28" t="n">
        <f aca="false">SUM(K6:K8)</f>
        <v>0</v>
      </c>
      <c r="L9" s="28" t="n">
        <f aca="false">SUM(L6:L8)</f>
        <v>0</v>
      </c>
      <c r="M9" s="28" t="n">
        <f aca="false">SUM(M6:M8)</f>
        <v>0</v>
      </c>
      <c r="N9" s="28" t="n">
        <f aca="false">SUM(N6:N8)</f>
        <v>0</v>
      </c>
      <c r="O9" s="28" t="n">
        <f aca="false">SUM(C9:N9)</f>
        <v>0</v>
      </c>
    </row>
    <row r="11" customFormat="false" ht="18" hidden="false" customHeight="true" outlineLevel="0" collapsed="false">
      <c r="B11" s="22" t="s">
        <v>96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customFormat="false" ht="15" hidden="false" customHeight="false" outlineLevel="0" collapsed="false">
      <c r="B12" s="24" t="s">
        <v>97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39" t="n">
        <f aca="false">SUM(C12:N12)</f>
        <v>0</v>
      </c>
    </row>
    <row r="13" customFormat="false" ht="15" hidden="false" customHeight="false" outlineLevel="0" collapsed="false">
      <c r="B13" s="24" t="s">
        <v>98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39" t="n">
        <f aca="false">SUM(C13:N13)</f>
        <v>0</v>
      </c>
    </row>
    <row r="14" customFormat="false" ht="15" hidden="false" customHeight="false" outlineLevel="0" collapsed="false">
      <c r="B14" s="24" t="s">
        <v>99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39" t="n">
        <f aca="false">SUM(C14:N14)</f>
        <v>0</v>
      </c>
    </row>
    <row r="15" customFormat="false" ht="15" hidden="false" customHeight="false" outlineLevel="0" collapsed="false">
      <c r="B15" s="24" t="s">
        <v>100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39" t="n">
        <f aca="false">SUM(C15:N15)</f>
        <v>0</v>
      </c>
    </row>
    <row r="16" customFormat="false" ht="15" hidden="false" customHeight="false" outlineLevel="0" collapsed="false">
      <c r="B16" s="24" t="s">
        <v>101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39" t="n">
        <f aca="false">SUM(C16:N16)</f>
        <v>0</v>
      </c>
    </row>
    <row r="17" customFormat="false" ht="15" hidden="false" customHeight="false" outlineLevel="0" collapsed="false">
      <c r="B17" s="24" t="s">
        <v>102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39" t="n">
        <f aca="false">SUM(C17:N17)</f>
        <v>0</v>
      </c>
    </row>
    <row r="18" customFormat="false" ht="15" hidden="false" customHeight="false" outlineLevel="0" collapsed="false">
      <c r="B18" s="24" t="s">
        <v>103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39" t="n">
        <f aca="false">SUM(C18:N18)</f>
        <v>0</v>
      </c>
    </row>
    <row r="19" customFormat="false" ht="15" hidden="false" customHeight="false" outlineLevel="0" collapsed="false">
      <c r="B19" s="27" t="s">
        <v>104</v>
      </c>
      <c r="C19" s="28" t="n">
        <f aca="false">SUM(C12:C18)</f>
        <v>0</v>
      </c>
      <c r="D19" s="28" t="n">
        <f aca="false">SUM(D12:D18)</f>
        <v>0</v>
      </c>
      <c r="E19" s="28" t="n">
        <f aca="false">SUM(E12:E18)</f>
        <v>0</v>
      </c>
      <c r="F19" s="28" t="n">
        <f aca="false">SUM(F12:F18)</f>
        <v>0</v>
      </c>
      <c r="G19" s="28" t="n">
        <f aca="false">SUM(G12:G18)</f>
        <v>0</v>
      </c>
      <c r="H19" s="28" t="n">
        <f aca="false">SUM(H12:H18)</f>
        <v>0</v>
      </c>
      <c r="I19" s="28" t="n">
        <f aca="false">SUM(I12:I18)</f>
        <v>0</v>
      </c>
      <c r="J19" s="28" t="n">
        <f aca="false">SUM(J12:J18)</f>
        <v>0</v>
      </c>
      <c r="K19" s="28" t="n">
        <f aca="false">SUM(K12:K18)</f>
        <v>0</v>
      </c>
      <c r="L19" s="28" t="n">
        <f aca="false">SUM(L12:L18)</f>
        <v>0</v>
      </c>
      <c r="M19" s="28" t="n">
        <f aca="false">SUM(M12:M18)</f>
        <v>0</v>
      </c>
      <c r="N19" s="28" t="n">
        <f aca="false">SUM(N12:N18)</f>
        <v>0</v>
      </c>
      <c r="O19" s="28" t="n">
        <f aca="false">SUM(C19:N19)</f>
        <v>0</v>
      </c>
    </row>
    <row r="21" customFormat="false" ht="18" hidden="false" customHeight="true" outlineLevel="0" collapsed="false">
      <c r="B21" s="29" t="s">
        <v>75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customFormat="false" ht="15" hidden="false" customHeight="false" outlineLevel="0" collapsed="false">
      <c r="B22" s="24" t="s">
        <v>105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39" t="n">
        <f aca="false">SUM(C22:N22)</f>
        <v>0</v>
      </c>
    </row>
    <row r="23" customFormat="false" ht="15" hidden="false" customHeight="false" outlineLevel="0" collapsed="false">
      <c r="B23" s="24" t="s">
        <v>106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39" t="n">
        <f aca="false">SUM(C23:N23)</f>
        <v>0</v>
      </c>
    </row>
    <row r="24" customFormat="false" ht="15" hidden="false" customHeight="false" outlineLevel="0" collapsed="false">
      <c r="B24" s="24" t="s">
        <v>107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39" t="n">
        <f aca="false">SUM(C24:N24)</f>
        <v>0</v>
      </c>
    </row>
    <row r="25" customFormat="false" ht="15" hidden="false" customHeight="false" outlineLevel="0" collapsed="false">
      <c r="B25" s="24" t="s">
        <v>79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39" t="n">
        <f aca="false">SUM(C25:N25)</f>
        <v>0</v>
      </c>
    </row>
    <row r="26" customFormat="false" ht="15" hidden="false" customHeight="false" outlineLevel="0" collapsed="false">
      <c r="B26" s="27" t="s">
        <v>80</v>
      </c>
      <c r="C26" s="28" t="n">
        <f aca="false">SUM(C22:C25)</f>
        <v>0</v>
      </c>
      <c r="D26" s="28" t="n">
        <f aca="false">SUM(D22:D25)</f>
        <v>0</v>
      </c>
      <c r="E26" s="28" t="n">
        <f aca="false">SUM(E22:E25)</f>
        <v>0</v>
      </c>
      <c r="F26" s="28" t="n">
        <f aca="false">SUM(F22:F25)</f>
        <v>0</v>
      </c>
      <c r="G26" s="28" t="n">
        <f aca="false">SUM(G22:G25)</f>
        <v>0</v>
      </c>
      <c r="H26" s="28" t="n">
        <f aca="false">SUM(H22:H25)</f>
        <v>0</v>
      </c>
      <c r="I26" s="28" t="n">
        <f aca="false">SUM(I22:I25)</f>
        <v>0</v>
      </c>
      <c r="J26" s="28" t="n">
        <f aca="false">SUM(J22:J25)</f>
        <v>0</v>
      </c>
      <c r="K26" s="28" t="n">
        <f aca="false">SUM(K22:K25)</f>
        <v>0</v>
      </c>
      <c r="L26" s="28" t="n">
        <f aca="false">SUM(L22:L25)</f>
        <v>0</v>
      </c>
      <c r="M26" s="28" t="n">
        <f aca="false">SUM(M22:M25)</f>
        <v>0</v>
      </c>
      <c r="N26" s="28" t="n">
        <f aca="false">SUM(N22:N25)</f>
        <v>0</v>
      </c>
      <c r="O26" s="28" t="n">
        <f aca="false">SUM(C26:N26)</f>
        <v>0</v>
      </c>
    </row>
    <row r="28" customFormat="false" ht="18" hidden="false" customHeight="true" outlineLevel="0" collapsed="false">
      <c r="B28" s="22" t="s">
        <v>81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customFormat="false" ht="15" hidden="false" customHeight="false" outlineLevel="0" collapsed="false">
      <c r="B29" s="24" t="s">
        <v>82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39" t="n">
        <f aca="false">SUM(C29:N29)</f>
        <v>0</v>
      </c>
    </row>
    <row r="30" customFormat="false" ht="15" hidden="false" customHeight="false" outlineLevel="0" collapsed="false">
      <c r="B30" s="27" t="s">
        <v>83</v>
      </c>
      <c r="C30" s="28" t="n">
        <f aca="false">SUM(C29:C29)</f>
        <v>0</v>
      </c>
      <c r="D30" s="28" t="n">
        <f aca="false">SUM(D29:D29)</f>
        <v>0</v>
      </c>
      <c r="E30" s="28" t="n">
        <f aca="false">SUM(E29:E29)</f>
        <v>0</v>
      </c>
      <c r="F30" s="28" t="n">
        <f aca="false">SUM(F29:F29)</f>
        <v>0</v>
      </c>
      <c r="G30" s="28" t="n">
        <f aca="false">SUM(G29:G29)</f>
        <v>0</v>
      </c>
      <c r="H30" s="28" t="n">
        <f aca="false">SUM(H29:H29)</f>
        <v>0</v>
      </c>
      <c r="I30" s="28" t="n">
        <f aca="false">SUM(I29:I29)</f>
        <v>0</v>
      </c>
      <c r="J30" s="28" t="n">
        <f aca="false">SUM(J29:J29)</f>
        <v>0</v>
      </c>
      <c r="K30" s="28" t="n">
        <f aca="false">SUM(K29:K29)</f>
        <v>0</v>
      </c>
      <c r="L30" s="28" t="n">
        <f aca="false">SUM(L29:L29)</f>
        <v>0</v>
      </c>
      <c r="M30" s="28" t="n">
        <f aca="false">SUM(M29:M29)</f>
        <v>0</v>
      </c>
      <c r="N30" s="28" t="n">
        <f aca="false">SUM(N29:N29)</f>
        <v>0</v>
      </c>
      <c r="O30" s="28" t="n">
        <f aca="false">SUM(C30:N30)</f>
        <v>0</v>
      </c>
    </row>
    <row r="32" customFormat="false" ht="15" hidden="false" customHeight="false" outlineLevel="0" collapsed="false">
      <c r="B32" s="33" t="s">
        <v>108</v>
      </c>
      <c r="C32" s="28" t="n">
        <f aca="false">C9</f>
        <v>0</v>
      </c>
      <c r="D32" s="28" t="n">
        <f aca="false">D9</f>
        <v>0</v>
      </c>
      <c r="E32" s="28" t="n">
        <f aca="false">E9</f>
        <v>0</v>
      </c>
      <c r="F32" s="28" t="n">
        <f aca="false">F9</f>
        <v>0</v>
      </c>
      <c r="G32" s="28" t="n">
        <f aca="false">G9</f>
        <v>0</v>
      </c>
      <c r="H32" s="28" t="n">
        <f aca="false">H9</f>
        <v>0</v>
      </c>
      <c r="I32" s="28" t="n">
        <f aca="false">I9</f>
        <v>0</v>
      </c>
      <c r="J32" s="28" t="n">
        <f aca="false">J9</f>
        <v>0</v>
      </c>
      <c r="K32" s="28" t="n">
        <f aca="false">K9</f>
        <v>0</v>
      </c>
      <c r="L32" s="28" t="n">
        <f aca="false">L9</f>
        <v>0</v>
      </c>
      <c r="M32" s="28" t="n">
        <f aca="false">M9</f>
        <v>0</v>
      </c>
      <c r="N32" s="28" t="n">
        <f aca="false">N9</f>
        <v>0</v>
      </c>
      <c r="O32" s="28" t="n">
        <f aca="false">SUM(C32:N32)</f>
        <v>0</v>
      </c>
    </row>
    <row r="33" customFormat="false" ht="15" hidden="false" customHeight="false" outlineLevel="0" collapsed="false">
      <c r="B33" s="33" t="s">
        <v>85</v>
      </c>
      <c r="C33" s="28" t="n">
        <f aca="false">C19+C26+C30</f>
        <v>0</v>
      </c>
      <c r="D33" s="28" t="n">
        <f aca="false">D19+D26+D30</f>
        <v>0</v>
      </c>
      <c r="E33" s="28" t="n">
        <f aca="false">E19+E26+E30</f>
        <v>0</v>
      </c>
      <c r="F33" s="28" t="n">
        <f aca="false">F19+F26+F30</f>
        <v>0</v>
      </c>
      <c r="G33" s="28" t="n">
        <f aca="false">G19+G26+G30</f>
        <v>0</v>
      </c>
      <c r="H33" s="28" t="n">
        <f aca="false">H19+H26+H30</f>
        <v>0</v>
      </c>
      <c r="I33" s="28" t="n">
        <f aca="false">I19+I26+I30</f>
        <v>0</v>
      </c>
      <c r="J33" s="28" t="n">
        <f aca="false">J19+J26+J30</f>
        <v>0</v>
      </c>
      <c r="K33" s="28" t="n">
        <f aca="false">K19+K26+K30</f>
        <v>0</v>
      </c>
      <c r="L33" s="28" t="n">
        <f aca="false">L19+L26+L30</f>
        <v>0</v>
      </c>
      <c r="M33" s="28" t="n">
        <f aca="false">M19+M26+M30</f>
        <v>0</v>
      </c>
      <c r="N33" s="28" t="n">
        <f aca="false">N19+N26+N30</f>
        <v>0</v>
      </c>
      <c r="O33" s="28" t="n">
        <f aca="false">SUM(C33:N33)</f>
        <v>0</v>
      </c>
    </row>
    <row r="34" customFormat="false" ht="15" hidden="false" customHeight="false" outlineLevel="0" collapsed="false">
      <c r="B34" s="34" t="s">
        <v>109</v>
      </c>
      <c r="C34" s="35" t="n">
        <f aca="false">C32-C33</f>
        <v>0</v>
      </c>
      <c r="D34" s="35" t="n">
        <f aca="false">D32-D33</f>
        <v>0</v>
      </c>
      <c r="E34" s="35" t="n">
        <f aca="false">E32-E33</f>
        <v>0</v>
      </c>
      <c r="F34" s="35" t="n">
        <f aca="false">F32-F33</f>
        <v>0</v>
      </c>
      <c r="G34" s="35" t="n">
        <f aca="false">G32-G33</f>
        <v>0</v>
      </c>
      <c r="H34" s="35" t="n">
        <f aca="false">H32-H33</f>
        <v>0</v>
      </c>
      <c r="I34" s="35" t="n">
        <f aca="false">I32-I33</f>
        <v>0</v>
      </c>
      <c r="J34" s="35" t="n">
        <f aca="false">J32-J33</f>
        <v>0</v>
      </c>
      <c r="K34" s="35" t="n">
        <f aca="false">K32-K33</f>
        <v>0</v>
      </c>
      <c r="L34" s="35" t="n">
        <f aca="false">L32-L33</f>
        <v>0</v>
      </c>
      <c r="M34" s="35" t="n">
        <f aca="false">M32-M33</f>
        <v>0</v>
      </c>
      <c r="N34" s="35" t="n">
        <f aca="false">N32-N33</f>
        <v>0</v>
      </c>
      <c r="O34" s="35" t="n">
        <f aca="false">SUM(C34:N34)</f>
        <v>0</v>
      </c>
    </row>
    <row r="35" customFormat="false" ht="15" hidden="false" customHeight="false" outlineLevel="0" collapsed="false">
      <c r="B35" s="36" t="s">
        <v>110</v>
      </c>
      <c r="C35" s="37" t="n">
        <f aca="false">IFERROR(C26/C32,0)</f>
        <v>0</v>
      </c>
      <c r="D35" s="37" t="n">
        <f aca="false">IFERROR(D26/D32,0)</f>
        <v>0</v>
      </c>
      <c r="E35" s="37" t="n">
        <f aca="false">IFERROR(E26/E32,0)</f>
        <v>0</v>
      </c>
      <c r="F35" s="37" t="n">
        <f aca="false">IFERROR(F26/F32,0)</f>
        <v>0</v>
      </c>
      <c r="G35" s="37" t="n">
        <f aca="false">IFERROR(G26/G32,0)</f>
        <v>0</v>
      </c>
      <c r="H35" s="37" t="n">
        <f aca="false">IFERROR(H26/H32,0)</f>
        <v>0</v>
      </c>
      <c r="I35" s="37" t="n">
        <f aca="false">IFERROR(I26/I32,0)</f>
        <v>0</v>
      </c>
      <c r="J35" s="37" t="n">
        <f aca="false">IFERROR(J26/J32,0)</f>
        <v>0</v>
      </c>
      <c r="K35" s="37" t="n">
        <f aca="false">IFERROR(K26/K32,0)</f>
        <v>0</v>
      </c>
      <c r="L35" s="37" t="n">
        <f aca="false">IFERROR(L26/L32,0)</f>
        <v>0</v>
      </c>
      <c r="M35" s="37" t="n">
        <f aca="false">IFERROR(M26/M32,0)</f>
        <v>0</v>
      </c>
      <c r="N35" s="37" t="n">
        <f aca="false">IFERROR(N26/N32,0)</f>
        <v>0</v>
      </c>
    </row>
    <row r="37" customFormat="false" ht="25.5" hidden="false" customHeight="true" outlineLevel="0" collapsed="false">
      <c r="B37" s="38" t="s">
        <v>111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</sheetData>
  <mergeCells count="3">
    <mergeCell ref="B2:O2"/>
    <mergeCell ref="B3:O3"/>
    <mergeCell ref="B37:O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6F5C"/>
    <pageSetUpPr fitToPage="false"/>
  </sheetPr>
  <dimension ref="B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4" min="4" style="0" width="6"/>
    <col collapsed="false" customWidth="true" hidden="false" outlineLevel="0" max="5" min="5" style="0" width="38"/>
    <col collapsed="false" customWidth="true" hidden="false" outlineLevel="0" max="6" min="6" style="0" width="24"/>
    <col collapsed="false" customWidth="true" hidden="false" outlineLevel="0" max="7" min="7" style="0" width="6"/>
    <col collapsed="false" customWidth="true" hidden="false" outlineLevel="0" max="8" min="8" style="0" width="2"/>
  </cols>
  <sheetData>
    <row r="1" customFormat="false" ht="30" hidden="false" customHeight="true" outlineLevel="0" collapsed="false"/>
    <row r="2" customFormat="false" ht="30" hidden="false" customHeight="true" outlineLevel="0" collapsed="false">
      <c r="B2" s="11" t="s">
        <v>112</v>
      </c>
      <c r="C2" s="11"/>
      <c r="D2" s="11"/>
      <c r="E2" s="11"/>
      <c r="F2" s="11"/>
    </row>
    <row r="3" customFormat="false" ht="48" hidden="false" customHeight="true" outlineLevel="0" collapsed="false">
      <c r="B3" s="19" t="s">
        <v>113</v>
      </c>
      <c r="C3" s="19"/>
      <c r="D3" s="19"/>
      <c r="E3" s="19"/>
      <c r="F3" s="19"/>
    </row>
    <row r="5" customFormat="false" ht="19.5" hidden="false" customHeight="true" outlineLevel="0" collapsed="false">
      <c r="B5" s="40" t="s">
        <v>114</v>
      </c>
      <c r="C5" s="40"/>
    </row>
    <row r="6" customFormat="false" ht="21.75" hidden="false" customHeight="true" outlineLevel="0" collapsed="false">
      <c r="B6" s="41" t="s">
        <v>115</v>
      </c>
      <c r="C6" s="42" t="n">
        <v>5000</v>
      </c>
    </row>
    <row r="7" customFormat="false" ht="21.75" hidden="false" customHeight="true" outlineLevel="0" collapsed="false">
      <c r="B7" s="41" t="s">
        <v>116</v>
      </c>
      <c r="C7" s="43" t="n">
        <v>24</v>
      </c>
    </row>
    <row r="8" customFormat="false" ht="21.75" hidden="false" customHeight="true" outlineLevel="0" collapsed="false">
      <c r="B8" s="41" t="s">
        <v>117</v>
      </c>
      <c r="C8" s="43" t="n">
        <v>12</v>
      </c>
    </row>
    <row r="9" customFormat="false" ht="21.75" hidden="false" customHeight="true" outlineLevel="0" collapsed="false">
      <c r="B9" s="41" t="s">
        <v>118</v>
      </c>
      <c r="C9" s="44" t="n">
        <v>2</v>
      </c>
    </row>
    <row r="11" customFormat="false" ht="19.5" hidden="false" customHeight="true" outlineLevel="0" collapsed="false">
      <c r="B11" s="40" t="s">
        <v>119</v>
      </c>
      <c r="C11" s="40"/>
    </row>
    <row r="12" customFormat="false" ht="19.5" hidden="false" customHeight="true" outlineLevel="0" collapsed="false">
      <c r="B12" s="14" t="s">
        <v>120</v>
      </c>
      <c r="C12" s="45" t="n">
        <f aca="false">C6*((1+C7/100)^C9-1)</f>
        <v>2688</v>
      </c>
    </row>
    <row r="13" customFormat="false" ht="19.5" hidden="false" customHeight="true" outlineLevel="0" collapsed="false">
      <c r="B13" s="14" t="s">
        <v>121</v>
      </c>
      <c r="C13" s="45" t="n">
        <f aca="false">C6*((1+C8/100)^C9-1)</f>
        <v>1272</v>
      </c>
    </row>
    <row r="14" customFormat="false" ht="19.5" hidden="false" customHeight="true" outlineLevel="0" collapsed="false">
      <c r="B14" s="14" t="s">
        <v>122</v>
      </c>
      <c r="C14" s="46" t="n">
        <f aca="false">C12-C13</f>
        <v>1416</v>
      </c>
    </row>
    <row r="15" customFormat="false" ht="30" hidden="false" customHeight="true" outlineLevel="0" collapsed="false">
      <c r="B15" s="47" t="s">
        <v>123</v>
      </c>
      <c r="C15" s="48" t="str">
        <f aca="false">IF(C14&gt;0,"Quitar a dívida tende a compensar mais",IF(C14&lt;0,"Investir tende a compensar mais","Empate — os dois caminhos são equivalentes"))</f>
        <v>Quitar a dívida tende a compensar mais</v>
      </c>
    </row>
    <row r="17" customFormat="false" ht="15.75" hidden="false" customHeight="true" outlineLevel="0" collapsed="false">
      <c r="B17" s="49" t="s">
        <v>124</v>
      </c>
      <c r="C17" s="49"/>
    </row>
    <row r="18" customFormat="false" ht="15.75" hidden="false" customHeight="true" outlineLevel="0" collapsed="false">
      <c r="B18" s="49"/>
      <c r="C18" s="49"/>
    </row>
    <row r="19" customFormat="false" ht="15.75" hidden="false" customHeight="true" outlineLevel="0" collapsed="false">
      <c r="B19" s="49"/>
      <c r="C19" s="49"/>
    </row>
    <row r="20" customFormat="false" ht="15.75" hidden="false" customHeight="true" outlineLevel="0" collapsed="false">
      <c r="B20" s="49"/>
      <c r="C20" s="49"/>
    </row>
  </sheetData>
  <mergeCells count="5">
    <mergeCell ref="B2:F2"/>
    <mergeCell ref="B3:F3"/>
    <mergeCell ref="B5:C5"/>
    <mergeCell ref="B11:C11"/>
    <mergeCell ref="B17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6F5C"/>
    <pageSetUpPr fitToPage="false"/>
  </sheetPr>
  <dimension ref="B1:H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5" topLeftCell="B26" activePane="bottomRight" state="frozen"/>
      <selection pane="topLeft" activeCell="A1" activeCellId="0" sqref="A1"/>
      <selection pane="topRight" activeCell="B1" activeCellId="0" sqref="B1"/>
      <selection pane="bottomLeft" activeCell="A26" activeCellId="0" sqref="A2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5" min="4" style="0" width="22"/>
    <col collapsed="false" customWidth="true" hidden="false" outlineLevel="0" max="8" min="6" style="0" width="20"/>
  </cols>
  <sheetData>
    <row r="1" customFormat="false" ht="30" hidden="false" customHeight="true" outlineLevel="0" collapsed="false"/>
    <row r="2" customFormat="false" ht="30" hidden="false" customHeight="true" outlineLevel="0" collapsed="false">
      <c r="B2" s="50" t="s">
        <v>125</v>
      </c>
      <c r="C2" s="50"/>
      <c r="D2" s="50"/>
      <c r="E2" s="50"/>
      <c r="F2" s="50"/>
      <c r="G2" s="50"/>
      <c r="H2" s="50"/>
    </row>
    <row r="3" customFormat="false" ht="55.5" hidden="false" customHeight="true" outlineLevel="0" collapsed="false">
      <c r="B3" s="51" t="s">
        <v>126</v>
      </c>
      <c r="C3" s="51"/>
      <c r="D3" s="51"/>
      <c r="E3" s="51"/>
      <c r="F3" s="51"/>
      <c r="G3" s="51"/>
      <c r="H3" s="51"/>
    </row>
    <row r="5" customFormat="false" ht="19.5" hidden="false" customHeight="true" outlineLevel="0" collapsed="false">
      <c r="B5" s="40" t="s">
        <v>114</v>
      </c>
      <c r="C5" s="40"/>
    </row>
    <row r="6" customFormat="false" ht="19.5" hidden="false" customHeight="true" outlineLevel="0" collapsed="false">
      <c r="B6" s="41" t="s">
        <v>127</v>
      </c>
      <c r="C6" s="44" t="n">
        <v>30</v>
      </c>
    </row>
    <row r="7" customFormat="false" ht="19.5" hidden="false" customHeight="true" outlineLevel="0" collapsed="false">
      <c r="B7" s="41" t="s">
        <v>128</v>
      </c>
      <c r="C7" s="44" t="n">
        <v>60</v>
      </c>
    </row>
    <row r="8" customFormat="false" ht="19.5" hidden="false" customHeight="true" outlineLevel="0" collapsed="false">
      <c r="B8" s="41" t="s">
        <v>129</v>
      </c>
      <c r="C8" s="42" t="n">
        <v>5000</v>
      </c>
    </row>
    <row r="9" customFormat="false" ht="19.5" hidden="false" customHeight="true" outlineLevel="0" collapsed="false">
      <c r="B9" s="41" t="s">
        <v>130</v>
      </c>
      <c r="C9" s="42" t="n">
        <v>500</v>
      </c>
    </row>
    <row r="10" customFormat="false" ht="19.5" hidden="false" customHeight="true" outlineLevel="0" collapsed="false">
      <c r="B10" s="41" t="s">
        <v>131</v>
      </c>
      <c r="C10" s="43" t="n">
        <v>10</v>
      </c>
    </row>
    <row r="11" customFormat="false" ht="19.5" hidden="false" customHeight="true" outlineLevel="0" collapsed="false">
      <c r="B11" s="41" t="s">
        <v>132</v>
      </c>
      <c r="C11" s="43" t="n">
        <v>4.5</v>
      </c>
    </row>
    <row r="13" customFormat="false" ht="15" hidden="false" customHeight="false" outlineLevel="0" collapsed="false">
      <c r="B13" s="14" t="s">
        <v>133</v>
      </c>
      <c r="C13" s="52" t="n">
        <f aca="false">C7-C6</f>
        <v>30</v>
      </c>
    </row>
    <row r="14" customFormat="false" ht="15" hidden="false" customHeight="false" outlineLevel="0" collapsed="false">
      <c r="B14" s="53" t="s">
        <v>134</v>
      </c>
      <c r="C14" s="54" t="n">
        <f aca="false">((1+C10/100)/(1+C11/100)-1)*100</f>
        <v>5.26315789473686</v>
      </c>
    </row>
    <row r="16" customFormat="false" ht="24" hidden="false" customHeight="true" outlineLevel="0" collapsed="false">
      <c r="B16" s="55" t="s">
        <v>135</v>
      </c>
      <c r="C16" s="55"/>
      <c r="D16" s="55"/>
      <c r="E16" s="55"/>
      <c r="F16" s="55"/>
      <c r="G16" s="55"/>
      <c r="H16" s="55"/>
    </row>
    <row r="17" customFormat="false" ht="15" hidden="false" customHeight="true" outlineLevel="0" collapsed="false">
      <c r="B17" s="56" t="s">
        <v>136</v>
      </c>
      <c r="C17" s="56"/>
      <c r="D17" s="56" t="s">
        <v>137</v>
      </c>
      <c r="E17" s="56"/>
      <c r="F17" s="57" t="s">
        <v>138</v>
      </c>
      <c r="G17" s="57"/>
      <c r="H17" s="57"/>
    </row>
    <row r="18" customFormat="false" ht="15" hidden="false" customHeight="true" outlineLevel="0" collapsed="false">
      <c r="B18" s="56"/>
      <c r="C18" s="56"/>
      <c r="D18" s="56"/>
      <c r="E18" s="56"/>
      <c r="F18" s="57"/>
      <c r="G18" s="57"/>
      <c r="H18" s="57"/>
    </row>
    <row r="19" customFormat="false" ht="15" hidden="false" customHeight="true" outlineLevel="0" collapsed="false">
      <c r="B19" s="56"/>
      <c r="C19" s="56"/>
      <c r="D19" s="56"/>
      <c r="E19" s="56"/>
      <c r="F19" s="57"/>
      <c r="G19" s="57"/>
      <c r="H19" s="57"/>
    </row>
    <row r="20" customFormat="false" ht="15" hidden="false" customHeight="true" outlineLevel="0" collapsed="false">
      <c r="B20" s="58" t="str">
        <f aca="false">$C$7&amp;" anos"</f>
        <v>60 anos</v>
      </c>
      <c r="C20" s="58"/>
      <c r="D20" s="58" t="str">
        <f aca="false">$C$13&amp;" anos"</f>
        <v>30 anos</v>
      </c>
      <c r="E20" s="58"/>
      <c r="F20" s="59" t="n">
        <f aca="false">INDEX(D26:D66,MATCH($C$7,C26:C66,0))</f>
        <v>1074211.14747762</v>
      </c>
      <c r="G20" s="59"/>
      <c r="H20" s="59"/>
    </row>
    <row r="21" customFormat="false" ht="15" hidden="false" customHeight="true" outlineLevel="0" collapsed="false">
      <c r="B21" s="58"/>
      <c r="C21" s="58"/>
      <c r="D21" s="58"/>
      <c r="E21" s="58"/>
      <c r="F21" s="59"/>
      <c r="G21" s="59"/>
      <c r="H21" s="59"/>
    </row>
    <row r="23" customFormat="false" ht="30" hidden="false" customHeight="true" outlineLevel="0" collapsed="false">
      <c r="B23" s="60" t="s">
        <v>139</v>
      </c>
      <c r="C23" s="60"/>
      <c r="D23" s="60"/>
      <c r="E23" s="60"/>
      <c r="F23" s="60"/>
      <c r="G23" s="60"/>
      <c r="H23" s="60"/>
    </row>
    <row r="25" customFormat="false" ht="25.5" hidden="false" customHeight="true" outlineLevel="0" collapsed="false">
      <c r="B25" s="61" t="s">
        <v>140</v>
      </c>
      <c r="C25" s="61" t="s">
        <v>141</v>
      </c>
      <c r="D25" s="61" t="s">
        <v>142</v>
      </c>
      <c r="E25" s="62" t="s">
        <v>143</v>
      </c>
    </row>
    <row r="26" customFormat="false" ht="15.75" hidden="false" customHeight="true" outlineLevel="0" collapsed="false">
      <c r="B26" s="63" t="n">
        <v>0</v>
      </c>
      <c r="C26" s="64" t="n">
        <f aca="false">$C$6+B26</f>
        <v>30</v>
      </c>
      <c r="D26" s="65" t="n">
        <f aca="false">$C$8</f>
        <v>5000</v>
      </c>
      <c r="E26" s="66" t="str">
        <f aca="false">IF(C26=$C$7,"◀ ANO DA APOSENTADORIA","")</f>
        <v/>
      </c>
    </row>
    <row r="27" customFormat="false" ht="15.75" hidden="false" customHeight="true" outlineLevel="0" collapsed="false">
      <c r="B27" s="63" t="n">
        <v>1</v>
      </c>
      <c r="C27" s="64" t="n">
        <f aca="false">$C$6+B27</f>
        <v>31</v>
      </c>
      <c r="D27" s="65" t="n">
        <f aca="false">D26*(1+$C$10/100)+$C$9*12</f>
        <v>11500</v>
      </c>
      <c r="E27" s="66" t="str">
        <f aca="false">IF(C27=$C$7,"◀ ANO DA APOSENTADORIA","")</f>
        <v/>
      </c>
    </row>
    <row r="28" customFormat="false" ht="15.75" hidden="false" customHeight="true" outlineLevel="0" collapsed="false">
      <c r="B28" s="63" t="n">
        <v>2</v>
      </c>
      <c r="C28" s="64" t="n">
        <f aca="false">$C$6+B28</f>
        <v>32</v>
      </c>
      <c r="D28" s="65" t="n">
        <f aca="false">D27*(1+$C$10/100)+$C$9*12</f>
        <v>18650</v>
      </c>
      <c r="E28" s="66" t="str">
        <f aca="false">IF(C28=$C$7,"◀ ANO DA APOSENTADORIA","")</f>
        <v/>
      </c>
    </row>
    <row r="29" customFormat="false" ht="15.75" hidden="false" customHeight="true" outlineLevel="0" collapsed="false">
      <c r="B29" s="63" t="n">
        <v>3</v>
      </c>
      <c r="C29" s="64" t="n">
        <f aca="false">$C$6+B29</f>
        <v>33</v>
      </c>
      <c r="D29" s="65" t="n">
        <f aca="false">D28*(1+$C$10/100)+$C$9*12</f>
        <v>26515</v>
      </c>
      <c r="E29" s="66" t="str">
        <f aca="false">IF(C29=$C$7,"◀ ANO DA APOSENTADORIA","")</f>
        <v/>
      </c>
    </row>
    <row r="30" customFormat="false" ht="15.75" hidden="false" customHeight="true" outlineLevel="0" collapsed="false">
      <c r="B30" s="63" t="n">
        <v>4</v>
      </c>
      <c r="C30" s="64" t="n">
        <f aca="false">$C$6+B30</f>
        <v>34</v>
      </c>
      <c r="D30" s="65" t="n">
        <f aca="false">D29*(1+$C$10/100)+$C$9*12</f>
        <v>35166.5</v>
      </c>
      <c r="E30" s="66" t="str">
        <f aca="false">IF(C30=$C$7,"◀ ANO DA APOSENTADORIA","")</f>
        <v/>
      </c>
    </row>
    <row r="31" customFormat="false" ht="15.75" hidden="false" customHeight="true" outlineLevel="0" collapsed="false">
      <c r="B31" s="63" t="n">
        <v>5</v>
      </c>
      <c r="C31" s="64" t="n">
        <f aca="false">$C$6+B31</f>
        <v>35</v>
      </c>
      <c r="D31" s="65" t="n">
        <f aca="false">D30*(1+$C$10/100)+$C$9*12</f>
        <v>44683.15</v>
      </c>
      <c r="E31" s="66" t="str">
        <f aca="false">IF(C31=$C$7,"◀ ANO DA APOSENTADORIA","")</f>
        <v/>
      </c>
    </row>
    <row r="32" customFormat="false" ht="15.75" hidden="false" customHeight="true" outlineLevel="0" collapsed="false">
      <c r="B32" s="63" t="n">
        <v>6</v>
      </c>
      <c r="C32" s="64" t="n">
        <f aca="false">$C$6+B32</f>
        <v>36</v>
      </c>
      <c r="D32" s="65" t="n">
        <f aca="false">D31*(1+$C$10/100)+$C$9*12</f>
        <v>55151.465</v>
      </c>
      <c r="E32" s="66" t="str">
        <f aca="false">IF(C32=$C$7,"◀ ANO DA APOSENTADORIA","")</f>
        <v/>
      </c>
    </row>
    <row r="33" customFormat="false" ht="15.75" hidden="false" customHeight="true" outlineLevel="0" collapsed="false">
      <c r="B33" s="63" t="n">
        <v>7</v>
      </c>
      <c r="C33" s="64" t="n">
        <f aca="false">$C$6+B33</f>
        <v>37</v>
      </c>
      <c r="D33" s="65" t="n">
        <f aca="false">D32*(1+$C$10/100)+$C$9*12</f>
        <v>66666.6115</v>
      </c>
      <c r="E33" s="66" t="str">
        <f aca="false">IF(C33=$C$7,"◀ ANO DA APOSENTADORIA","")</f>
        <v/>
      </c>
    </row>
    <row r="34" customFormat="false" ht="15.75" hidden="false" customHeight="true" outlineLevel="0" collapsed="false">
      <c r="B34" s="63" t="n">
        <v>8</v>
      </c>
      <c r="C34" s="64" t="n">
        <f aca="false">$C$6+B34</f>
        <v>38</v>
      </c>
      <c r="D34" s="65" t="n">
        <f aca="false">D33*(1+$C$10/100)+$C$9*12</f>
        <v>79333.27265</v>
      </c>
      <c r="E34" s="66" t="str">
        <f aca="false">IF(C34=$C$7,"◀ ANO DA APOSENTADORIA","")</f>
        <v/>
      </c>
    </row>
    <row r="35" customFormat="false" ht="15.75" hidden="false" customHeight="true" outlineLevel="0" collapsed="false">
      <c r="B35" s="63" t="n">
        <v>9</v>
      </c>
      <c r="C35" s="64" t="n">
        <f aca="false">$C$6+B35</f>
        <v>39</v>
      </c>
      <c r="D35" s="65" t="n">
        <f aca="false">D34*(1+$C$10/100)+$C$9*12</f>
        <v>93266.599915</v>
      </c>
      <c r="E35" s="66" t="str">
        <f aca="false">IF(C35=$C$7,"◀ ANO DA APOSENTADORIA","")</f>
        <v/>
      </c>
    </row>
    <row r="36" customFormat="false" ht="15.75" hidden="false" customHeight="true" outlineLevel="0" collapsed="false">
      <c r="B36" s="63" t="n">
        <v>10</v>
      </c>
      <c r="C36" s="64" t="n">
        <f aca="false">$C$6+B36</f>
        <v>40</v>
      </c>
      <c r="D36" s="65" t="n">
        <f aca="false">D35*(1+$C$10/100)+$C$9*12</f>
        <v>108593.2599065</v>
      </c>
      <c r="E36" s="66" t="str">
        <f aca="false">IF(C36=$C$7,"◀ ANO DA APOSENTADORIA","")</f>
        <v/>
      </c>
    </row>
    <row r="37" customFormat="false" ht="15.75" hidden="false" customHeight="true" outlineLevel="0" collapsed="false">
      <c r="B37" s="63" t="n">
        <v>11</v>
      </c>
      <c r="C37" s="64" t="n">
        <f aca="false">$C$6+B37</f>
        <v>41</v>
      </c>
      <c r="D37" s="65" t="n">
        <f aca="false">D36*(1+$C$10/100)+$C$9*12</f>
        <v>125452.58589715</v>
      </c>
      <c r="E37" s="66" t="str">
        <f aca="false">IF(C37=$C$7,"◀ ANO DA APOSENTADORIA","")</f>
        <v/>
      </c>
    </row>
    <row r="38" customFormat="false" ht="15.75" hidden="false" customHeight="true" outlineLevel="0" collapsed="false">
      <c r="B38" s="63" t="n">
        <v>12</v>
      </c>
      <c r="C38" s="64" t="n">
        <f aca="false">$C$6+B38</f>
        <v>42</v>
      </c>
      <c r="D38" s="65" t="n">
        <f aca="false">D37*(1+$C$10/100)+$C$9*12</f>
        <v>143997.844486865</v>
      </c>
      <c r="E38" s="66" t="str">
        <f aca="false">IF(C38=$C$7,"◀ ANO DA APOSENTADORIA","")</f>
        <v/>
      </c>
    </row>
    <row r="39" customFormat="false" ht="15.75" hidden="false" customHeight="true" outlineLevel="0" collapsed="false">
      <c r="B39" s="63" t="n">
        <v>13</v>
      </c>
      <c r="C39" s="64" t="n">
        <f aca="false">$C$6+B39</f>
        <v>43</v>
      </c>
      <c r="D39" s="65" t="n">
        <f aca="false">D38*(1+$C$10/100)+$C$9*12</f>
        <v>164397.628935552</v>
      </c>
      <c r="E39" s="66" t="str">
        <f aca="false">IF(C39=$C$7,"◀ ANO DA APOSENTADORIA","")</f>
        <v/>
      </c>
    </row>
    <row r="40" customFormat="false" ht="15.75" hidden="false" customHeight="true" outlineLevel="0" collapsed="false">
      <c r="B40" s="63" t="n">
        <v>14</v>
      </c>
      <c r="C40" s="64" t="n">
        <f aca="false">$C$6+B40</f>
        <v>44</v>
      </c>
      <c r="D40" s="65" t="n">
        <f aca="false">D39*(1+$C$10/100)+$C$9*12</f>
        <v>186837.391829107</v>
      </c>
      <c r="E40" s="66" t="str">
        <f aca="false">IF(C40=$C$7,"◀ ANO DA APOSENTADORIA","")</f>
        <v/>
      </c>
    </row>
    <row r="41" customFormat="false" ht="15.75" hidden="false" customHeight="true" outlineLevel="0" collapsed="false">
      <c r="B41" s="63" t="n">
        <v>15</v>
      </c>
      <c r="C41" s="64" t="n">
        <f aca="false">$C$6+B41</f>
        <v>45</v>
      </c>
      <c r="D41" s="65" t="n">
        <f aca="false">D40*(1+$C$10/100)+$C$9*12</f>
        <v>211521.131012017</v>
      </c>
      <c r="E41" s="66" t="str">
        <f aca="false">IF(C41=$C$7,"◀ ANO DA APOSENTADORIA","")</f>
        <v/>
      </c>
    </row>
    <row r="42" customFormat="false" ht="15.75" hidden="false" customHeight="true" outlineLevel="0" collapsed="false">
      <c r="B42" s="63" t="n">
        <v>16</v>
      </c>
      <c r="C42" s="64" t="n">
        <f aca="false">$C$6+B42</f>
        <v>46</v>
      </c>
      <c r="D42" s="65" t="n">
        <f aca="false">D41*(1+$C$10/100)+$C$9*12</f>
        <v>238673.244113219</v>
      </c>
      <c r="E42" s="66" t="str">
        <f aca="false">IF(C42=$C$7,"◀ ANO DA APOSENTADORIA","")</f>
        <v/>
      </c>
    </row>
    <row r="43" customFormat="false" ht="15.75" hidden="false" customHeight="true" outlineLevel="0" collapsed="false">
      <c r="B43" s="63" t="n">
        <v>17</v>
      </c>
      <c r="C43" s="64" t="n">
        <f aca="false">$C$6+B43</f>
        <v>47</v>
      </c>
      <c r="D43" s="65" t="n">
        <f aca="false">D42*(1+$C$10/100)+$C$9*12</f>
        <v>268540.568524541</v>
      </c>
      <c r="E43" s="66" t="str">
        <f aca="false">IF(C43=$C$7,"◀ ANO DA APOSENTADORIA","")</f>
        <v/>
      </c>
    </row>
    <row r="44" customFormat="false" ht="15.75" hidden="false" customHeight="true" outlineLevel="0" collapsed="false">
      <c r="B44" s="63" t="n">
        <v>18</v>
      </c>
      <c r="C44" s="64" t="n">
        <f aca="false">$C$6+B44</f>
        <v>48</v>
      </c>
      <c r="D44" s="65" t="n">
        <f aca="false">D43*(1+$C$10/100)+$C$9*12</f>
        <v>301394.625376995</v>
      </c>
      <c r="E44" s="66" t="str">
        <f aca="false">IF(C44=$C$7,"◀ ANO DA APOSENTADORIA","")</f>
        <v/>
      </c>
    </row>
    <row r="45" customFormat="false" ht="15.75" hidden="false" customHeight="true" outlineLevel="0" collapsed="false">
      <c r="B45" s="63" t="n">
        <v>19</v>
      </c>
      <c r="C45" s="64" t="n">
        <f aca="false">$C$6+B45</f>
        <v>49</v>
      </c>
      <c r="D45" s="65" t="n">
        <f aca="false">D44*(1+$C$10/100)+$C$9*12</f>
        <v>337534.087914695</v>
      </c>
      <c r="E45" s="66" t="str">
        <f aca="false">IF(C45=$C$7,"◀ ANO DA APOSENTADORIA","")</f>
        <v/>
      </c>
    </row>
    <row r="46" customFormat="false" ht="15.75" hidden="false" customHeight="true" outlineLevel="0" collapsed="false">
      <c r="B46" s="63" t="n">
        <v>20</v>
      </c>
      <c r="C46" s="64" t="n">
        <f aca="false">$C$6+B46</f>
        <v>50</v>
      </c>
      <c r="D46" s="65" t="n">
        <f aca="false">D45*(1+$C$10/100)+$C$9*12</f>
        <v>377287.496706164</v>
      </c>
      <c r="E46" s="66" t="str">
        <f aca="false">IF(C46=$C$7,"◀ ANO DA APOSENTADORIA","")</f>
        <v/>
      </c>
    </row>
    <row r="47" customFormat="false" ht="15.75" hidden="false" customHeight="true" outlineLevel="0" collapsed="false">
      <c r="B47" s="63" t="n">
        <v>21</v>
      </c>
      <c r="C47" s="64" t="n">
        <f aca="false">$C$6+B47</f>
        <v>51</v>
      </c>
      <c r="D47" s="65" t="n">
        <f aca="false">D46*(1+$C$10/100)+$C$9*12</f>
        <v>421016.246376781</v>
      </c>
      <c r="E47" s="66" t="str">
        <f aca="false">IF(C47=$C$7,"◀ ANO DA APOSENTADORIA","")</f>
        <v/>
      </c>
    </row>
    <row r="48" customFormat="false" ht="15.75" hidden="false" customHeight="true" outlineLevel="0" collapsed="false">
      <c r="B48" s="63" t="n">
        <v>22</v>
      </c>
      <c r="C48" s="64" t="n">
        <f aca="false">$C$6+B48</f>
        <v>52</v>
      </c>
      <c r="D48" s="65" t="n">
        <f aca="false">D47*(1+$C$10/100)+$C$9*12</f>
        <v>469117.871014459</v>
      </c>
      <c r="E48" s="66" t="str">
        <f aca="false">IF(C48=$C$7,"◀ ANO DA APOSENTADORIA","")</f>
        <v/>
      </c>
    </row>
    <row r="49" customFormat="false" ht="15.75" hidden="false" customHeight="true" outlineLevel="0" collapsed="false">
      <c r="B49" s="63" t="n">
        <v>23</v>
      </c>
      <c r="C49" s="64" t="n">
        <f aca="false">$C$6+B49</f>
        <v>53</v>
      </c>
      <c r="D49" s="65" t="n">
        <f aca="false">D48*(1+$C$10/100)+$C$9*12</f>
        <v>522029.658115905</v>
      </c>
      <c r="E49" s="66" t="str">
        <f aca="false">IF(C49=$C$7,"◀ ANO DA APOSENTADORIA","")</f>
        <v/>
      </c>
    </row>
    <row r="50" customFormat="false" ht="15.75" hidden="false" customHeight="true" outlineLevel="0" collapsed="false">
      <c r="B50" s="63" t="n">
        <v>24</v>
      </c>
      <c r="C50" s="64" t="n">
        <f aca="false">$C$6+B50</f>
        <v>54</v>
      </c>
      <c r="D50" s="65" t="n">
        <f aca="false">D49*(1+$C$10/100)+$C$9*12</f>
        <v>580232.623927495</v>
      </c>
      <c r="E50" s="66" t="str">
        <f aca="false">IF(C50=$C$7,"◀ ANO DA APOSENTADORIA","")</f>
        <v/>
      </c>
    </row>
    <row r="51" customFormat="false" ht="15.75" hidden="false" customHeight="true" outlineLevel="0" collapsed="false">
      <c r="B51" s="63" t="n">
        <v>25</v>
      </c>
      <c r="C51" s="64" t="n">
        <f aca="false">$C$6+B51</f>
        <v>55</v>
      </c>
      <c r="D51" s="65" t="n">
        <f aca="false">D50*(1+$C$10/100)+$C$9*12</f>
        <v>644255.886320245</v>
      </c>
      <c r="E51" s="66" t="str">
        <f aca="false">IF(C51=$C$7,"◀ ANO DA APOSENTADORIA","")</f>
        <v/>
      </c>
    </row>
    <row r="52" customFormat="false" ht="15.75" hidden="false" customHeight="true" outlineLevel="0" collapsed="false">
      <c r="B52" s="63" t="n">
        <v>26</v>
      </c>
      <c r="C52" s="64" t="n">
        <f aca="false">$C$6+B52</f>
        <v>56</v>
      </c>
      <c r="D52" s="65" t="n">
        <f aca="false">D51*(1+$C$10/100)+$C$9*12</f>
        <v>714681.47495227</v>
      </c>
      <c r="E52" s="66" t="str">
        <f aca="false">IF(C52=$C$7,"◀ ANO DA APOSENTADORIA","")</f>
        <v/>
      </c>
    </row>
    <row r="53" customFormat="false" ht="15.75" hidden="false" customHeight="true" outlineLevel="0" collapsed="false">
      <c r="B53" s="63" t="n">
        <v>27</v>
      </c>
      <c r="C53" s="64" t="n">
        <f aca="false">$C$6+B53</f>
        <v>57</v>
      </c>
      <c r="D53" s="65" t="n">
        <f aca="false">D52*(1+$C$10/100)+$C$9*12</f>
        <v>792149.622447497</v>
      </c>
      <c r="E53" s="66" t="str">
        <f aca="false">IF(C53=$C$7,"◀ ANO DA APOSENTADORIA","")</f>
        <v/>
      </c>
    </row>
    <row r="54" customFormat="false" ht="15.75" hidden="false" customHeight="true" outlineLevel="0" collapsed="false">
      <c r="B54" s="63" t="n">
        <v>28</v>
      </c>
      <c r="C54" s="64" t="n">
        <f aca="false">$C$6+B54</f>
        <v>58</v>
      </c>
      <c r="D54" s="65" t="n">
        <f aca="false">D53*(1+$C$10/100)+$C$9*12</f>
        <v>877364.584692246</v>
      </c>
      <c r="E54" s="66" t="str">
        <f aca="false">IF(C54=$C$7,"◀ ANO DA APOSENTADORIA","")</f>
        <v/>
      </c>
    </row>
    <row r="55" customFormat="false" ht="15.75" hidden="false" customHeight="true" outlineLevel="0" collapsed="false">
      <c r="B55" s="63" t="n">
        <v>29</v>
      </c>
      <c r="C55" s="64" t="n">
        <f aca="false">$C$6+B55</f>
        <v>59</v>
      </c>
      <c r="D55" s="65" t="n">
        <f aca="false">D54*(1+$C$10/100)+$C$9*12</f>
        <v>971101.043161471</v>
      </c>
      <c r="E55" s="66" t="str">
        <f aca="false">IF(C55=$C$7,"◀ ANO DA APOSENTADORIA","")</f>
        <v/>
      </c>
    </row>
    <row r="56" customFormat="false" ht="15.75" hidden="false" customHeight="true" outlineLevel="0" collapsed="false">
      <c r="B56" s="63" t="n">
        <v>30</v>
      </c>
      <c r="C56" s="64" t="n">
        <f aca="false">$C$6+B56</f>
        <v>60</v>
      </c>
      <c r="D56" s="65" t="n">
        <f aca="false">D55*(1+$C$10/100)+$C$9*12</f>
        <v>1074211.14747762</v>
      </c>
      <c r="E56" s="66" t="str">
        <f aca="false">IF(C56=$C$7,"◀ ANO DA APOSENTADORIA","")</f>
        <v>◀ ANO DA APOSENTADORIA</v>
      </c>
    </row>
    <row r="57" customFormat="false" ht="15.75" hidden="false" customHeight="true" outlineLevel="0" collapsed="false">
      <c r="B57" s="63" t="n">
        <v>31</v>
      </c>
      <c r="C57" s="64" t="n">
        <f aca="false">$C$6+B57</f>
        <v>61</v>
      </c>
      <c r="D57" s="65" t="n">
        <f aca="false">D56*(1+$C$10/100)+$C$9*12</f>
        <v>1187632.26222538</v>
      </c>
      <c r="E57" s="66" t="str">
        <f aca="false">IF(C57=$C$7,"◀ ANO DA APOSENTADORIA","")</f>
        <v/>
      </c>
    </row>
    <row r="58" customFormat="false" ht="15.75" hidden="false" customHeight="true" outlineLevel="0" collapsed="false">
      <c r="B58" s="63" t="n">
        <v>32</v>
      </c>
      <c r="C58" s="64" t="n">
        <f aca="false">$C$6+B58</f>
        <v>62</v>
      </c>
      <c r="D58" s="65" t="n">
        <f aca="false">D57*(1+$C$10/100)+$C$9*12</f>
        <v>1312395.48844792</v>
      </c>
      <c r="E58" s="66" t="str">
        <f aca="false">IF(C58=$C$7,"◀ ANO DA APOSENTADORIA","")</f>
        <v/>
      </c>
    </row>
    <row r="59" customFormat="false" ht="15.75" hidden="false" customHeight="true" outlineLevel="0" collapsed="false">
      <c r="B59" s="63" t="n">
        <v>33</v>
      </c>
      <c r="C59" s="64" t="n">
        <f aca="false">$C$6+B59</f>
        <v>63</v>
      </c>
      <c r="D59" s="65" t="n">
        <f aca="false">D58*(1+$C$10/100)+$C$9*12</f>
        <v>1449635.03729271</v>
      </c>
      <c r="E59" s="66" t="str">
        <f aca="false">IF(C59=$C$7,"◀ ANO DA APOSENTADORIA","")</f>
        <v/>
      </c>
    </row>
    <row r="60" customFormat="false" ht="15.75" hidden="false" customHeight="true" outlineLevel="0" collapsed="false">
      <c r="B60" s="63" t="n">
        <v>34</v>
      </c>
      <c r="C60" s="64" t="n">
        <f aca="false">$C$6+B60</f>
        <v>64</v>
      </c>
      <c r="D60" s="65" t="n">
        <f aca="false">D59*(1+$C$10/100)+$C$9*12</f>
        <v>1600598.54102198</v>
      </c>
      <c r="E60" s="66" t="str">
        <f aca="false">IF(C60=$C$7,"◀ ANO DA APOSENTADORIA","")</f>
        <v/>
      </c>
    </row>
    <row r="61" customFormat="false" ht="15.75" hidden="false" customHeight="true" outlineLevel="0" collapsed="false">
      <c r="B61" s="63" t="n">
        <v>35</v>
      </c>
      <c r="C61" s="64" t="n">
        <f aca="false">$C$6+B61</f>
        <v>65</v>
      </c>
      <c r="D61" s="65" t="n">
        <f aca="false">D60*(1+$C$10/100)+$C$9*12</f>
        <v>1766658.39512418</v>
      </c>
      <c r="E61" s="66" t="str">
        <f aca="false">IF(C61=$C$7,"◀ ANO DA APOSENTADORIA","")</f>
        <v/>
      </c>
    </row>
    <row r="62" customFormat="false" ht="15.75" hidden="false" customHeight="true" outlineLevel="0" collapsed="false">
      <c r="B62" s="63" t="n">
        <v>36</v>
      </c>
      <c r="C62" s="64" t="n">
        <f aca="false">$C$6+B62</f>
        <v>66</v>
      </c>
      <c r="D62" s="65" t="n">
        <f aca="false">D61*(1+$C$10/100)+$C$9*12</f>
        <v>1949324.2346366</v>
      </c>
      <c r="E62" s="66" t="str">
        <f aca="false">IF(C62=$C$7,"◀ ANO DA APOSENTADORIA","")</f>
        <v/>
      </c>
    </row>
    <row r="63" customFormat="false" ht="15.75" hidden="false" customHeight="true" outlineLevel="0" collapsed="false">
      <c r="B63" s="63" t="n">
        <v>37</v>
      </c>
      <c r="C63" s="64" t="n">
        <f aca="false">$C$6+B63</f>
        <v>67</v>
      </c>
      <c r="D63" s="65" t="n">
        <f aca="false">D62*(1+$C$10/100)+$C$9*12</f>
        <v>2150256.65810026</v>
      </c>
      <c r="E63" s="66" t="str">
        <f aca="false">IF(C63=$C$7,"◀ ANO DA APOSENTADORIA","")</f>
        <v/>
      </c>
    </row>
    <row r="64" customFormat="false" ht="15.75" hidden="false" customHeight="true" outlineLevel="0" collapsed="false">
      <c r="B64" s="63" t="n">
        <v>38</v>
      </c>
      <c r="C64" s="64" t="n">
        <f aca="false">$C$6+B64</f>
        <v>68</v>
      </c>
      <c r="D64" s="65" t="n">
        <f aca="false">D63*(1+$C$10/100)+$C$9*12</f>
        <v>2371282.32391028</v>
      </c>
      <c r="E64" s="66" t="str">
        <f aca="false">IF(C64=$C$7,"◀ ANO DA APOSENTADORIA","")</f>
        <v/>
      </c>
    </row>
    <row r="65" customFormat="false" ht="15.75" hidden="false" customHeight="true" outlineLevel="0" collapsed="false">
      <c r="B65" s="63" t="n">
        <v>39</v>
      </c>
      <c r="C65" s="64" t="n">
        <f aca="false">$C$6+B65</f>
        <v>69</v>
      </c>
      <c r="D65" s="65" t="n">
        <f aca="false">D64*(1+$C$10/100)+$C$9*12</f>
        <v>2614410.55630131</v>
      </c>
      <c r="E65" s="66" t="str">
        <f aca="false">IF(C65=$C$7,"◀ ANO DA APOSENTADORIA","")</f>
        <v/>
      </c>
    </row>
    <row r="66" customFormat="false" ht="15.75" hidden="false" customHeight="true" outlineLevel="0" collapsed="false">
      <c r="B66" s="63" t="n">
        <v>40</v>
      </c>
      <c r="C66" s="64" t="n">
        <f aca="false">$C$6+B66</f>
        <v>70</v>
      </c>
      <c r="D66" s="65" t="n">
        <f aca="false">D65*(1+$C$10/100)+$C$9*12</f>
        <v>2881851.61193144</v>
      </c>
      <c r="E66" s="66" t="str">
        <f aca="false">IF(C66=$C$7,"◀ ANO DA APOSENTADORIA","")</f>
        <v/>
      </c>
    </row>
    <row r="68" customFormat="false" ht="15" hidden="false" customHeight="true" outlineLevel="0" collapsed="false">
      <c r="B68" s="67" t="s">
        <v>144</v>
      </c>
      <c r="C68" s="67"/>
      <c r="D68" s="67"/>
      <c r="E68" s="67"/>
      <c r="F68" s="67"/>
      <c r="G68" s="67"/>
      <c r="H68" s="67"/>
    </row>
    <row r="69" customFormat="false" ht="15" hidden="false" customHeight="false" outlineLevel="0" collapsed="false">
      <c r="B69" s="67"/>
      <c r="C69" s="67"/>
      <c r="D69" s="67"/>
      <c r="E69" s="67"/>
      <c r="F69" s="67"/>
      <c r="G69" s="67"/>
      <c r="H69" s="67"/>
    </row>
    <row r="70" customFormat="false" ht="15" hidden="false" customHeight="false" outlineLevel="0" collapsed="false">
      <c r="B70" s="67"/>
      <c r="C70" s="67"/>
      <c r="D70" s="67"/>
      <c r="E70" s="67"/>
      <c r="F70" s="67"/>
      <c r="G70" s="67"/>
      <c r="H70" s="67"/>
    </row>
    <row r="71" customFormat="false" ht="15" hidden="false" customHeight="false" outlineLevel="0" collapsed="false">
      <c r="B71" s="67"/>
      <c r="C71" s="67"/>
      <c r="D71" s="67"/>
      <c r="E71" s="67"/>
      <c r="F71" s="67"/>
      <c r="G71" s="67"/>
      <c r="H71" s="67"/>
    </row>
  </sheetData>
  <mergeCells count="12">
    <mergeCell ref="B2:H2"/>
    <mergeCell ref="B3:H3"/>
    <mergeCell ref="B5:C5"/>
    <mergeCell ref="B16:H16"/>
    <mergeCell ref="B17:C19"/>
    <mergeCell ref="D17:E19"/>
    <mergeCell ref="F17:H19"/>
    <mergeCell ref="B20:C21"/>
    <mergeCell ref="D20:E21"/>
    <mergeCell ref="F20:H21"/>
    <mergeCell ref="B23:H23"/>
    <mergeCell ref="B68:H71"/>
  </mergeCells>
  <conditionalFormatting sqref="B26:E66">
    <cfRule type="expression" priority="2" aboveAverage="0" equalAverage="0" bottom="0" percent="0" rank="0" text="" dxfId="0">
      <formula>$C26=$C$7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6F5C"/>
    <pageSetUpPr fitToPage="false"/>
  </sheetPr>
  <dimension ref="B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6" topLeftCell="C17" activePane="bottomRight" state="frozen"/>
      <selection pane="topLeft" activeCell="A1" activeCellId="0" sqref="A1"/>
      <selection pane="topRight" activeCell="C1" activeCellId="0" sqref="C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8" min="3" style="0" width="16"/>
  </cols>
  <sheetData>
    <row r="1" customFormat="false" ht="30" hidden="false" customHeight="true" outlineLevel="0" collapsed="false"/>
    <row r="2" customFormat="false" ht="30" hidden="false" customHeight="true" outlineLevel="0" collapsed="false">
      <c r="B2" s="50" t="s">
        <v>145</v>
      </c>
      <c r="C2" s="50"/>
      <c r="D2" s="50"/>
      <c r="E2" s="50"/>
      <c r="F2" s="50"/>
      <c r="G2" s="50"/>
      <c r="H2" s="50"/>
    </row>
    <row r="3" customFormat="false" ht="55.5" hidden="false" customHeight="true" outlineLevel="0" collapsed="false">
      <c r="B3" s="51" t="s">
        <v>146</v>
      </c>
      <c r="C3" s="51"/>
      <c r="D3" s="51"/>
      <c r="E3" s="51"/>
      <c r="F3" s="51"/>
      <c r="G3" s="51"/>
      <c r="H3" s="51"/>
    </row>
    <row r="5" customFormat="false" ht="19.5" hidden="false" customHeight="true" outlineLevel="0" collapsed="false">
      <c r="B5" s="40" t="s">
        <v>147</v>
      </c>
      <c r="C5" s="40"/>
    </row>
    <row r="6" customFormat="false" ht="19.5" hidden="false" customHeight="true" outlineLevel="0" collapsed="false">
      <c r="B6" s="41" t="s">
        <v>148</v>
      </c>
      <c r="C6" s="42" t="n">
        <v>10000</v>
      </c>
    </row>
    <row r="7" customFormat="false" ht="19.5" hidden="false" customHeight="true" outlineLevel="0" collapsed="false">
      <c r="B7" s="41" t="s">
        <v>149</v>
      </c>
      <c r="C7" s="68" t="n">
        <v>11.65</v>
      </c>
    </row>
    <row r="8" customFormat="false" ht="19.5" hidden="false" customHeight="true" outlineLevel="0" collapsed="false">
      <c r="B8" s="41" t="s">
        <v>150</v>
      </c>
      <c r="C8" s="43" t="n">
        <v>100</v>
      </c>
    </row>
    <row r="9" customFormat="false" ht="19.5" hidden="false" customHeight="true" outlineLevel="0" collapsed="false">
      <c r="B9" s="41" t="s">
        <v>151</v>
      </c>
      <c r="C9" s="68" t="n">
        <v>12.2</v>
      </c>
    </row>
    <row r="10" customFormat="false" ht="19.5" hidden="false" customHeight="true" outlineLevel="0" collapsed="false">
      <c r="B10" s="41" t="s">
        <v>152</v>
      </c>
      <c r="C10" s="68" t="n">
        <v>6.3</v>
      </c>
    </row>
    <row r="11" customFormat="false" ht="19.5" hidden="false" customHeight="true" outlineLevel="0" collapsed="false">
      <c r="B11" s="41" t="s">
        <v>153</v>
      </c>
      <c r="C11" s="68" t="n">
        <v>4.68</v>
      </c>
    </row>
    <row r="12" customFormat="false" ht="19.5" hidden="false" customHeight="true" outlineLevel="0" collapsed="false">
      <c r="B12" s="41" t="s">
        <v>154</v>
      </c>
      <c r="C12" s="68" t="n">
        <v>7</v>
      </c>
    </row>
    <row r="13" customFormat="false" ht="19.5" hidden="false" customHeight="true" outlineLevel="0" collapsed="false">
      <c r="B13" s="41" t="s">
        <v>155</v>
      </c>
      <c r="C13" s="43" t="n">
        <v>15</v>
      </c>
    </row>
    <row r="15" customFormat="false" ht="19.5" hidden="false" customHeight="true" outlineLevel="0" collapsed="false">
      <c r="B15" s="40" t="s">
        <v>156</v>
      </c>
      <c r="C15" s="40"/>
      <c r="D15" s="40"/>
      <c r="E15" s="40"/>
      <c r="F15" s="40"/>
      <c r="G15" s="40"/>
      <c r="H15" s="40"/>
    </row>
    <row r="16" customFormat="false" ht="19.5" hidden="false" customHeight="true" outlineLevel="0" collapsed="false">
      <c r="B16" s="62" t="s">
        <v>157</v>
      </c>
      <c r="C16" s="69" t="s">
        <v>158</v>
      </c>
      <c r="D16" s="69" t="s">
        <v>159</v>
      </c>
      <c r="E16" s="69" t="s">
        <v>160</v>
      </c>
      <c r="F16" s="69" t="s">
        <v>161</v>
      </c>
      <c r="G16" s="69" t="s">
        <v>162</v>
      </c>
    </row>
    <row r="17" customFormat="false" ht="18" hidden="false" customHeight="true" outlineLevel="0" collapsed="false">
      <c r="B17" s="24" t="s">
        <v>163</v>
      </c>
      <c r="C17" s="26" t="n">
        <f aca="false">$C$6+($C$6*((1+($C$7*$C$8/100)/100)^1-1))*(1-$C$13/100)</f>
        <v>10990.25</v>
      </c>
      <c r="D17" s="26" t="n">
        <f aca="false">$C$6+($C$6*((1+($C$7*$C$8/100)/100)^2-1))*(1-$C$13/100)</f>
        <v>12095.864125</v>
      </c>
      <c r="E17" s="26" t="n">
        <f aca="false">$C$6+($C$6*((1+($C$7*$C$8/100)/100)^5-1))*(1-$C$13/100)</f>
        <v>16247.3016193145</v>
      </c>
      <c r="F17" s="26" t="n">
        <f aca="false">$C$6+($C$6*((1+($C$7*$C$8/100)/100)^10-1))*(1-$C$13/100)</f>
        <v>27086.2241236514</v>
      </c>
      <c r="G17" s="26" t="n">
        <f aca="false">$C$6+($C$6*((1+($C$7*$C$8/100)/100)^20-1))*(1-$C$13/100)</f>
        <v>78518.2194006728</v>
      </c>
    </row>
    <row r="18" customFormat="false" ht="18" hidden="false" customHeight="true" outlineLevel="0" collapsed="false">
      <c r="B18" s="24" t="s">
        <v>164</v>
      </c>
      <c r="C18" s="26" t="n">
        <f aca="false">$C$6+($C$6*((1+($C$9)/100)^1-1))*(1-$C$13/100)</f>
        <v>11037</v>
      </c>
      <c r="D18" s="26" t="n">
        <f aca="false">$C$6+($C$6*((1+($C$9)/100)^2-1))*(1-$C$13/100)</f>
        <v>12200.514</v>
      </c>
      <c r="E18" s="26" t="n">
        <f aca="false">$C$6+($C$6*((1+($C$9)/100)^5-1))*(1-$C$13/100)</f>
        <v>16614.1319820739</v>
      </c>
      <c r="F18" s="26" t="n">
        <f aca="false">$C$6+($C$6*((1+($C$9)/100)^10-1))*(1-$C$13/100)</f>
        <v>28374.9394790056</v>
      </c>
      <c r="G18" s="26" t="n">
        <f aca="false">$C$6+($C$6*((1+($C$9)/100)^20-1))*(1-$C$13/100)</f>
        <v>86472.0437647314</v>
      </c>
    </row>
    <row r="19" customFormat="false" ht="18" hidden="false" customHeight="true" outlineLevel="0" collapsed="false">
      <c r="B19" s="24" t="s">
        <v>165</v>
      </c>
      <c r="C19" s="26" t="n">
        <f aca="false">$C$6+($C$6*((1+((((1+$C$10/100)*(1+$C$11/100))-1)*100)/100)^1-1))*(1-$C$13/100)</f>
        <v>10958.3614</v>
      </c>
      <c r="D19" s="26" t="n">
        <f aca="false">$C$6+($C$6*((1+((((1+$C$10/100)*(1+$C$11/100))-1)*100)/100)^2-1))*(1-$C$13/100)</f>
        <v>12024.7765144718</v>
      </c>
      <c r="E19" s="26" t="n">
        <f aca="false">$C$6+($C$6*((1+((((1+$C$10/100)*(1+$C$11/100))-1)*100)/100)^5-1))*(1-$C$13/100)</f>
        <v>16001.1958532618</v>
      </c>
      <c r="F19" s="26" t="n">
        <f aca="false">$C$6+($C$6*((1+((((1+$C$10/100)*(1+$C$11/100))-1)*100)/100)^10-1))*(1-$C$13/100)</f>
        <v>26239.3742558421</v>
      </c>
      <c r="G19" s="26" t="n">
        <f aca="false">$C$6+($C$6*((1+((((1+$C$10/100)*(1+$C$11/100))-1)*100)/100)^20-1))*(1-$C$13/100)</f>
        <v>73504.3104200731</v>
      </c>
    </row>
    <row r="20" customFormat="false" ht="18" hidden="false" customHeight="true" outlineLevel="0" collapsed="false">
      <c r="B20" s="24" t="s">
        <v>166</v>
      </c>
      <c r="C20" s="26" t="n">
        <f aca="false">$C$6+($C$6*((1+($C$12)/100)^1-1))*(1-$C$13/100)</f>
        <v>10595</v>
      </c>
      <c r="D20" s="26" t="n">
        <f aca="false">$C$6+($C$6*((1+($C$12)/100)^2-1))*(1-$C$13/100)</f>
        <v>11231.65</v>
      </c>
      <c r="E20" s="26" t="n">
        <f aca="false">$C$6+($C$6*((1+($C$12)/100)^5-1))*(1-$C$13/100)</f>
        <v>13421.68971095</v>
      </c>
      <c r="F20" s="26" t="n">
        <f aca="false">$C$6+($C$6*((1+($C$12)/100)^10-1))*(1-$C$13/100)</f>
        <v>18220.7865369613</v>
      </c>
      <c r="G20" s="26" t="n">
        <f aca="false">$C$6+($C$6*((1+($C$12)/100)^20-1))*(1-$C$13/100)</f>
        <v>34392.3179311326</v>
      </c>
    </row>
    <row r="22" customFormat="false" ht="15" hidden="false" customHeight="true" outlineLevel="0" collapsed="false">
      <c r="B22" s="67" t="s">
        <v>167</v>
      </c>
      <c r="C22" s="67"/>
      <c r="D22" s="67"/>
      <c r="E22" s="67"/>
      <c r="F22" s="67"/>
      <c r="G22" s="67"/>
      <c r="H22" s="67"/>
    </row>
    <row r="23" customFormat="false" ht="15" hidden="false" customHeight="false" outlineLevel="0" collapsed="false">
      <c r="B23" s="67"/>
      <c r="C23" s="67"/>
      <c r="D23" s="67"/>
      <c r="E23" s="67"/>
      <c r="F23" s="67"/>
      <c r="G23" s="67"/>
      <c r="H23" s="67"/>
    </row>
    <row r="24" customFormat="false" ht="15" hidden="false" customHeight="false" outlineLevel="0" collapsed="false">
      <c r="B24" s="67"/>
      <c r="C24" s="67"/>
      <c r="D24" s="67"/>
      <c r="E24" s="67"/>
      <c r="F24" s="67"/>
      <c r="G24" s="67"/>
      <c r="H24" s="67"/>
    </row>
    <row r="25" customFormat="false" ht="15" hidden="false" customHeight="false" outlineLevel="0" collapsed="false">
      <c r="B25" s="67"/>
      <c r="C25" s="67"/>
      <c r="D25" s="67"/>
      <c r="E25" s="67"/>
      <c r="F25" s="67"/>
      <c r="G25" s="67"/>
      <c r="H25" s="67"/>
    </row>
    <row r="26" customFormat="false" ht="15" hidden="false" customHeight="false" outlineLevel="0" collapsed="false">
      <c r="B26" s="67"/>
      <c r="C26" s="67"/>
      <c r="D26" s="67"/>
      <c r="E26" s="67"/>
      <c r="F26" s="67"/>
      <c r="G26" s="67"/>
      <c r="H26" s="67"/>
    </row>
  </sheetData>
  <mergeCells count="5">
    <mergeCell ref="B2:H2"/>
    <mergeCell ref="B3:H3"/>
    <mergeCell ref="B5:C5"/>
    <mergeCell ref="B15:H15"/>
    <mergeCell ref="B22:H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2026-09-25T01:12:15Z</dcterms:created>
  <dc:creator>openpyxl</dc:creator>
  <dc:description/>
  <dc:language>en-US</dc:language>
  <cp:lastModifiedBy/>
  <dcterms:modified xsi:type="dcterms:W3CDTF">2026-09-24T22:12:17Z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